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MYRNA PULIDO\Archivos Myrna Pulido\PUBLICACION WEB\2020\JUNIO 2020\"/>
    </mc:Choice>
  </mc:AlternateContent>
  <bookViews>
    <workbookView xWindow="0" yWindow="0" windowWidth="28800" windowHeight="11430"/>
  </bookViews>
  <sheets>
    <sheet name="PPTO 2020 DPS Modif" sheetId="12" r:id="rId1"/>
  </sheets>
  <definedNames>
    <definedName name="_xlnm._FilterDatabase" localSheetId="0" hidden="1">'PPTO 2020 DPS Modif'!$A$7:$R$207</definedName>
    <definedName name="_xlnm.Print_Area" localSheetId="0">'PPTO 2020 DPS Modif'!$B$1:$R$202</definedName>
    <definedName name="_xlnm.Print_Titles" localSheetId="0">'PPTO 2020 DPS Modif'!$5:$7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6" i="12" l="1"/>
  <c r="B215" i="12"/>
  <c r="B206" i="12"/>
  <c r="B205" i="12"/>
  <c r="R199" i="12"/>
  <c r="R198" i="12" s="1"/>
  <c r="B199" i="12"/>
  <c r="A199" i="12" s="1"/>
  <c r="Q198" i="12"/>
  <c r="Q197" i="12" s="1"/>
  <c r="Q196" i="12" s="1"/>
  <c r="Q195" i="12" s="1"/>
  <c r="P198" i="12"/>
  <c r="O198" i="12"/>
  <c r="N198" i="12"/>
  <c r="N197" i="12" s="1"/>
  <c r="N196" i="12" s="1"/>
  <c r="N195" i="12" s="1"/>
  <c r="B198" i="12"/>
  <c r="A198" i="12" s="1"/>
  <c r="P197" i="12"/>
  <c r="P196" i="12" s="1"/>
  <c r="P195" i="12" s="1"/>
  <c r="O197" i="12"/>
  <c r="O196" i="12" s="1"/>
  <c r="O195" i="12" s="1"/>
  <c r="B197" i="12"/>
  <c r="A197" i="12" s="1"/>
  <c r="B196" i="12"/>
  <c r="A196" i="12"/>
  <c r="B195" i="12"/>
  <c r="A195" i="12" s="1"/>
  <c r="R194" i="12"/>
  <c r="B194" i="12"/>
  <c r="A194" i="12" s="1"/>
  <c r="R193" i="12"/>
  <c r="R192" i="12" s="1"/>
  <c r="B193" i="12"/>
  <c r="A193" i="12" s="1"/>
  <c r="Q192" i="12"/>
  <c r="P192" i="12"/>
  <c r="P191" i="12" s="1"/>
  <c r="O192" i="12"/>
  <c r="O191" i="12" s="1"/>
  <c r="N192" i="12"/>
  <c r="B192" i="12"/>
  <c r="A192" i="12"/>
  <c r="Q191" i="12"/>
  <c r="N191" i="12"/>
  <c r="B191" i="12"/>
  <c r="A191" i="12" s="1"/>
  <c r="P190" i="12"/>
  <c r="R190" i="12" s="1"/>
  <c r="B190" i="12"/>
  <c r="A190" i="12" s="1"/>
  <c r="Q189" i="12"/>
  <c r="O189" i="12"/>
  <c r="N189" i="12"/>
  <c r="B189" i="12"/>
  <c r="A189" i="12"/>
  <c r="R188" i="12"/>
  <c r="R187" i="12" s="1"/>
  <c r="B188" i="12"/>
  <c r="A188" i="12" s="1"/>
  <c r="Q187" i="12"/>
  <c r="P187" i="12"/>
  <c r="O187" i="12"/>
  <c r="N187" i="12"/>
  <c r="N184" i="12" s="1"/>
  <c r="B187" i="12"/>
  <c r="A187" i="12" s="1"/>
  <c r="R186" i="12"/>
  <c r="R185" i="12" s="1"/>
  <c r="B186" i="12"/>
  <c r="A186" i="12" s="1"/>
  <c r="Q185" i="12"/>
  <c r="P185" i="12"/>
  <c r="O185" i="12"/>
  <c r="O184" i="12" s="1"/>
  <c r="N185" i="12"/>
  <c r="B185" i="12"/>
  <c r="A185" i="12"/>
  <c r="Q184" i="12"/>
  <c r="B184" i="12"/>
  <c r="A184" i="12" s="1"/>
  <c r="R183" i="12"/>
  <c r="B183" i="12"/>
  <c r="A183" i="12" s="1"/>
  <c r="Q182" i="12"/>
  <c r="P182" i="12"/>
  <c r="O182" i="12"/>
  <c r="O181" i="12" s="1"/>
  <c r="N182" i="12"/>
  <c r="B182" i="12"/>
  <c r="A182" i="12" s="1"/>
  <c r="Q181" i="12"/>
  <c r="P181" i="12"/>
  <c r="N181" i="12"/>
  <c r="B181" i="12"/>
  <c r="A181" i="12"/>
  <c r="R180" i="12"/>
  <c r="R179" i="12" s="1"/>
  <c r="B180" i="12"/>
  <c r="A180" i="12" s="1"/>
  <c r="Q179" i="12"/>
  <c r="P179" i="12"/>
  <c r="O179" i="12"/>
  <c r="N179" i="12"/>
  <c r="B179" i="12"/>
  <c r="A179" i="12" s="1"/>
  <c r="R178" i="12"/>
  <c r="R177" i="12" s="1"/>
  <c r="B178" i="12"/>
  <c r="A178" i="12" s="1"/>
  <c r="Q177" i="12"/>
  <c r="P177" i="12"/>
  <c r="O177" i="12"/>
  <c r="O172" i="12" s="1"/>
  <c r="N177" i="12"/>
  <c r="B177" i="12"/>
  <c r="A177" i="12"/>
  <c r="R176" i="12"/>
  <c r="R175" i="12" s="1"/>
  <c r="B176" i="12"/>
  <c r="A176" i="12" s="1"/>
  <c r="Q175" i="12"/>
  <c r="Q172" i="12" s="1"/>
  <c r="P175" i="12"/>
  <c r="O175" i="12"/>
  <c r="N175" i="12"/>
  <c r="B175" i="12"/>
  <c r="A175" i="12" s="1"/>
  <c r="R174" i="12"/>
  <c r="R173" i="12" s="1"/>
  <c r="B174" i="12"/>
  <c r="A174" i="12" s="1"/>
  <c r="Q173" i="12"/>
  <c r="P173" i="12"/>
  <c r="O173" i="12"/>
  <c r="N173" i="12"/>
  <c r="B173" i="12"/>
  <c r="A173" i="12" s="1"/>
  <c r="B172" i="12"/>
  <c r="A172" i="12" s="1"/>
  <c r="R171" i="12"/>
  <c r="B171" i="12"/>
  <c r="A171" i="12" s="1"/>
  <c r="Q170" i="12"/>
  <c r="P170" i="12"/>
  <c r="P167" i="12" s="1"/>
  <c r="O170" i="12"/>
  <c r="N170" i="12"/>
  <c r="B170" i="12"/>
  <c r="A170" i="12"/>
  <c r="R169" i="12"/>
  <c r="B169" i="12"/>
  <c r="A169" i="12"/>
  <c r="R168" i="12"/>
  <c r="Q168" i="12"/>
  <c r="P168" i="12"/>
  <c r="O168" i="12"/>
  <c r="N168" i="12"/>
  <c r="N167" i="12" s="1"/>
  <c r="B168" i="12"/>
  <c r="A168" i="12" s="1"/>
  <c r="B167" i="12"/>
  <c r="A167" i="12" s="1"/>
  <c r="R166" i="12"/>
  <c r="B166" i="12"/>
  <c r="A166" i="12" s="1"/>
  <c r="R165" i="12"/>
  <c r="Q165" i="12"/>
  <c r="P165" i="12"/>
  <c r="O165" i="12"/>
  <c r="N165" i="12"/>
  <c r="N160" i="12" s="1"/>
  <c r="B165" i="12"/>
  <c r="A165" i="12" s="1"/>
  <c r="P164" i="12"/>
  <c r="B164" i="12"/>
  <c r="A164" i="12" s="1"/>
  <c r="R163" i="12"/>
  <c r="B163" i="12"/>
  <c r="A163" i="12" s="1"/>
  <c r="R162" i="12"/>
  <c r="B162" i="12"/>
  <c r="A162" i="12" s="1"/>
  <c r="Q161" i="12"/>
  <c r="Q160" i="12" s="1"/>
  <c r="O161" i="12"/>
  <c r="O160" i="12" s="1"/>
  <c r="N161" i="12"/>
  <c r="B161" i="12"/>
  <c r="A161" i="12" s="1"/>
  <c r="B160" i="12"/>
  <c r="A160" i="12" s="1"/>
  <c r="R159" i="12"/>
  <c r="B159" i="12"/>
  <c r="A159" i="12" s="1"/>
  <c r="R158" i="12"/>
  <c r="Q158" i="12"/>
  <c r="P158" i="12"/>
  <c r="O158" i="12"/>
  <c r="N158" i="12"/>
  <c r="B158" i="12"/>
  <c r="A158" i="12" s="1"/>
  <c r="R157" i="12"/>
  <c r="R156" i="12" s="1"/>
  <c r="B157" i="12"/>
  <c r="A157" i="12" s="1"/>
  <c r="Q156" i="12"/>
  <c r="P156" i="12"/>
  <c r="O156" i="12"/>
  <c r="O151" i="12" s="1"/>
  <c r="N156" i="12"/>
  <c r="B156" i="12"/>
  <c r="A156" i="12"/>
  <c r="R155" i="12"/>
  <c r="R154" i="12" s="1"/>
  <c r="B155" i="12"/>
  <c r="A155" i="12" s="1"/>
  <c r="Q154" i="12"/>
  <c r="P154" i="12"/>
  <c r="O154" i="12"/>
  <c r="N154" i="12"/>
  <c r="B154" i="12"/>
  <c r="A154" i="12"/>
  <c r="R153" i="12"/>
  <c r="B153" i="12"/>
  <c r="A153" i="12" s="1"/>
  <c r="R152" i="12"/>
  <c r="Q152" i="12"/>
  <c r="Q151" i="12" s="1"/>
  <c r="P152" i="12"/>
  <c r="O152" i="12"/>
  <c r="N152" i="12"/>
  <c r="B152" i="12"/>
  <c r="A152" i="12" s="1"/>
  <c r="B151" i="12"/>
  <c r="A151" i="12" s="1"/>
  <c r="R150" i="12"/>
  <c r="R149" i="12" s="1"/>
  <c r="B150" i="12"/>
  <c r="A150" i="12"/>
  <c r="Q149" i="12"/>
  <c r="P149" i="12"/>
  <c r="O149" i="12"/>
  <c r="N149" i="12"/>
  <c r="B149" i="12"/>
  <c r="A149" i="12" s="1"/>
  <c r="R148" i="12"/>
  <c r="B148" i="12"/>
  <c r="A148" i="12"/>
  <c r="R147" i="12"/>
  <c r="B147" i="12"/>
  <c r="A147" i="12" s="1"/>
  <c r="R146" i="12"/>
  <c r="B146" i="12"/>
  <c r="A146" i="12"/>
  <c r="Q145" i="12"/>
  <c r="P145" i="12"/>
  <c r="O145" i="12"/>
  <c r="O144" i="12" s="1"/>
  <c r="N145" i="12"/>
  <c r="B145" i="12"/>
  <c r="A145" i="12" s="1"/>
  <c r="P144" i="12"/>
  <c r="N144" i="12"/>
  <c r="B144" i="12"/>
  <c r="A144" i="12" s="1"/>
  <c r="B143" i="12"/>
  <c r="A143" i="12" s="1"/>
  <c r="B142" i="12"/>
  <c r="A142" i="12" s="1"/>
  <c r="R141" i="12"/>
  <c r="B141" i="12"/>
  <c r="A141" i="12" s="1"/>
  <c r="R140" i="12"/>
  <c r="B140" i="12"/>
  <c r="A140" i="12"/>
  <c r="Q139" i="12"/>
  <c r="P139" i="12"/>
  <c r="O139" i="12"/>
  <c r="N139" i="12"/>
  <c r="B139" i="12"/>
  <c r="A139" i="12" s="1"/>
  <c r="R138" i="12"/>
  <c r="R137" i="12" s="1"/>
  <c r="B138" i="12"/>
  <c r="A138" i="12"/>
  <c r="Q137" i="12"/>
  <c r="P137" i="12"/>
  <c r="O137" i="12"/>
  <c r="N137" i="12"/>
  <c r="B137" i="12"/>
  <c r="A137" i="12" s="1"/>
  <c r="R136" i="12"/>
  <c r="B136" i="12"/>
  <c r="A136" i="12"/>
  <c r="Q135" i="12"/>
  <c r="P135" i="12"/>
  <c r="O135" i="12"/>
  <c r="N135" i="12"/>
  <c r="B135" i="12"/>
  <c r="A135" i="12" s="1"/>
  <c r="R134" i="12"/>
  <c r="R133" i="12" s="1"/>
  <c r="B134" i="12"/>
  <c r="A134" i="12"/>
  <c r="Q133" i="12"/>
  <c r="P133" i="12"/>
  <c r="O133" i="12"/>
  <c r="N133" i="12"/>
  <c r="N128" i="12" s="1"/>
  <c r="B133" i="12"/>
  <c r="A133" i="12" s="1"/>
  <c r="R132" i="12"/>
  <c r="B132" i="12"/>
  <c r="A132" i="12"/>
  <c r="Q131" i="12"/>
  <c r="P131" i="12"/>
  <c r="O131" i="12"/>
  <c r="N131" i="12"/>
  <c r="B131" i="12"/>
  <c r="A131" i="12" s="1"/>
  <c r="R130" i="12"/>
  <c r="R129" i="12" s="1"/>
  <c r="B130" i="12"/>
  <c r="A130" i="12"/>
  <c r="Q129" i="12"/>
  <c r="P129" i="12"/>
  <c r="O129" i="12"/>
  <c r="N129" i="12"/>
  <c r="B129" i="12"/>
  <c r="A129" i="12" s="1"/>
  <c r="P128" i="12"/>
  <c r="B128" i="12"/>
  <c r="A128" i="12"/>
  <c r="R127" i="12"/>
  <c r="B127" i="12"/>
  <c r="A127" i="12" s="1"/>
  <c r="R126" i="12"/>
  <c r="Q126" i="12"/>
  <c r="P126" i="12"/>
  <c r="O126" i="12"/>
  <c r="N126" i="12"/>
  <c r="B126" i="12"/>
  <c r="A126" i="12" s="1"/>
  <c r="R125" i="12"/>
  <c r="B125" i="12"/>
  <c r="A125" i="12" s="1"/>
  <c r="R124" i="12"/>
  <c r="Q124" i="12"/>
  <c r="P124" i="12"/>
  <c r="O124" i="12"/>
  <c r="N124" i="12"/>
  <c r="N115" i="12" s="1"/>
  <c r="B124" i="12"/>
  <c r="A124" i="12" s="1"/>
  <c r="R123" i="12"/>
  <c r="R122" i="12" s="1"/>
  <c r="B123" i="12"/>
  <c r="A123" i="12" s="1"/>
  <c r="Q122" i="12"/>
  <c r="P122" i="12"/>
  <c r="O122" i="12"/>
  <c r="N122" i="12"/>
  <c r="B122" i="12"/>
  <c r="A122" i="12"/>
  <c r="R121" i="12"/>
  <c r="R120" i="12" s="1"/>
  <c r="B121" i="12"/>
  <c r="A121" i="12" s="1"/>
  <c r="Q120" i="12"/>
  <c r="P120" i="12"/>
  <c r="O120" i="12"/>
  <c r="N120" i="12"/>
  <c r="B120" i="12"/>
  <c r="A120" i="12" s="1"/>
  <c r="R119" i="12"/>
  <c r="R118" i="12" s="1"/>
  <c r="B119" i="12"/>
  <c r="A119" i="12" s="1"/>
  <c r="Q118" i="12"/>
  <c r="P118" i="12"/>
  <c r="O118" i="12"/>
  <c r="N118" i="12"/>
  <c r="B118" i="12"/>
  <c r="A118" i="12" s="1"/>
  <c r="R117" i="12"/>
  <c r="R116" i="12" s="1"/>
  <c r="B117" i="12"/>
  <c r="A117" i="12" s="1"/>
  <c r="Q116" i="12"/>
  <c r="P116" i="12"/>
  <c r="O116" i="12"/>
  <c r="N116" i="12"/>
  <c r="B116" i="12"/>
  <c r="A116" i="12" s="1"/>
  <c r="P115" i="12"/>
  <c r="P114" i="12" s="1"/>
  <c r="P113" i="12" s="1"/>
  <c r="B115" i="12"/>
  <c r="A115" i="12"/>
  <c r="B114" i="12"/>
  <c r="A114" i="12" s="1"/>
  <c r="B113" i="12"/>
  <c r="A113" i="12"/>
  <c r="A112" i="12"/>
  <c r="R111" i="12"/>
  <c r="B111" i="12"/>
  <c r="A111" i="12" s="1"/>
  <c r="R110" i="12"/>
  <c r="Q110" i="12"/>
  <c r="P110" i="12"/>
  <c r="P104" i="12" s="1"/>
  <c r="O110" i="12"/>
  <c r="N110" i="12"/>
  <c r="B110" i="12"/>
  <c r="A110" i="12" s="1"/>
  <c r="R109" i="12"/>
  <c r="B109" i="12"/>
  <c r="A109" i="12" s="1"/>
  <c r="R108" i="12"/>
  <c r="B108" i="12"/>
  <c r="A108" i="12" s="1"/>
  <c r="R107" i="12"/>
  <c r="B107" i="12"/>
  <c r="A107" i="12" s="1"/>
  <c r="Q106" i="12"/>
  <c r="P106" i="12"/>
  <c r="P105" i="12" s="1"/>
  <c r="O106" i="12"/>
  <c r="N106" i="12"/>
  <c r="N105" i="12" s="1"/>
  <c r="N104" i="12" s="1"/>
  <c r="B106" i="12"/>
  <c r="A106" i="12" s="1"/>
  <c r="Q105" i="12"/>
  <c r="O105" i="12"/>
  <c r="O104" i="12" s="1"/>
  <c r="B105" i="12"/>
  <c r="A105" i="12" s="1"/>
  <c r="B104" i="12"/>
  <c r="A104" i="12" s="1"/>
  <c r="R103" i="12"/>
  <c r="B103" i="12"/>
  <c r="A103" i="12" s="1"/>
  <c r="R102" i="12"/>
  <c r="R101" i="12" s="1"/>
  <c r="Q102" i="12"/>
  <c r="P102" i="12"/>
  <c r="P101" i="12" s="1"/>
  <c r="O102" i="12"/>
  <c r="N102" i="12"/>
  <c r="N101" i="12" s="1"/>
  <c r="B102" i="12"/>
  <c r="A102" i="12" s="1"/>
  <c r="Q101" i="12"/>
  <c r="O101" i="12"/>
  <c r="B101" i="12"/>
  <c r="A101" i="12" s="1"/>
  <c r="R100" i="12"/>
  <c r="B100" i="12"/>
  <c r="A100" i="12"/>
  <c r="R99" i="12"/>
  <c r="B99" i="12"/>
  <c r="A99" i="12" s="1"/>
  <c r="R98" i="12"/>
  <c r="B98" i="12"/>
  <c r="A98" i="12" s="1"/>
  <c r="Q97" i="12"/>
  <c r="Q96" i="12" s="1"/>
  <c r="P97" i="12"/>
  <c r="O97" i="12"/>
  <c r="O96" i="12" s="1"/>
  <c r="N97" i="12"/>
  <c r="B97" i="12"/>
  <c r="A97" i="12" s="1"/>
  <c r="P96" i="12"/>
  <c r="P95" i="12" s="1"/>
  <c r="N96" i="12"/>
  <c r="N95" i="12" s="1"/>
  <c r="B96" i="12"/>
  <c r="A96" i="12" s="1"/>
  <c r="Q95" i="12"/>
  <c r="O95" i="12"/>
  <c r="B95" i="12"/>
  <c r="A95" i="12" s="1"/>
  <c r="R94" i="12"/>
  <c r="B94" i="12"/>
  <c r="A94" i="12"/>
  <c r="R93" i="12"/>
  <c r="B93" i="12"/>
  <c r="A93" i="12" s="1"/>
  <c r="R92" i="12"/>
  <c r="R91" i="12" s="1"/>
  <c r="Q92" i="12"/>
  <c r="Q91" i="12" s="1"/>
  <c r="P92" i="12"/>
  <c r="P91" i="12" s="1"/>
  <c r="O92" i="12"/>
  <c r="N92" i="12"/>
  <c r="N91" i="12" s="1"/>
  <c r="N90" i="12" s="1"/>
  <c r="B92" i="12"/>
  <c r="A92" i="12" s="1"/>
  <c r="O91" i="12"/>
  <c r="B91" i="12"/>
  <c r="A91" i="12" s="1"/>
  <c r="B90" i="12"/>
  <c r="A90" i="12"/>
  <c r="R89" i="12"/>
  <c r="B89" i="12"/>
  <c r="A89" i="12" s="1"/>
  <c r="R88" i="12"/>
  <c r="B88" i="12"/>
  <c r="A88" i="12"/>
  <c r="R87" i="12"/>
  <c r="B87" i="12"/>
  <c r="A87" i="12" s="1"/>
  <c r="R86" i="12"/>
  <c r="B86" i="12"/>
  <c r="A86" i="12" s="1"/>
  <c r="R85" i="12"/>
  <c r="B85" i="12"/>
  <c r="A85" i="12" s="1"/>
  <c r="R84" i="12"/>
  <c r="R83" i="12" s="1"/>
  <c r="B84" i="12"/>
  <c r="A84" i="12" s="1"/>
  <c r="Q83" i="12"/>
  <c r="P83" i="12"/>
  <c r="O83" i="12"/>
  <c r="N83" i="12"/>
  <c r="B83" i="12"/>
  <c r="A83" i="12" s="1"/>
  <c r="R82" i="12"/>
  <c r="B82" i="12"/>
  <c r="A82" i="12" s="1"/>
  <c r="R81" i="12"/>
  <c r="B81" i="12"/>
  <c r="A81" i="12" s="1"/>
  <c r="R80" i="12"/>
  <c r="O80" i="12"/>
  <c r="B80" i="12"/>
  <c r="A80" i="12" s="1"/>
  <c r="R79" i="12"/>
  <c r="B79" i="12"/>
  <c r="A79" i="12" s="1"/>
  <c r="R78" i="12"/>
  <c r="B78" i="12"/>
  <c r="A78" i="12" s="1"/>
  <c r="R77" i="12"/>
  <c r="B77" i="12"/>
  <c r="A77" i="12"/>
  <c r="Q76" i="12"/>
  <c r="P76" i="12"/>
  <c r="O76" i="12"/>
  <c r="N76" i="12"/>
  <c r="B76" i="12"/>
  <c r="A76" i="12" s="1"/>
  <c r="R75" i="12"/>
  <c r="B75" i="12"/>
  <c r="A75" i="12"/>
  <c r="R74" i="12"/>
  <c r="R73" i="12" s="1"/>
  <c r="B74" i="12"/>
  <c r="A74" i="12" s="1"/>
  <c r="Q73" i="12"/>
  <c r="P73" i="12"/>
  <c r="O73" i="12"/>
  <c r="O65" i="12" s="1"/>
  <c r="N73" i="12"/>
  <c r="B73" i="12"/>
  <c r="A73" i="12"/>
  <c r="R72" i="12"/>
  <c r="B72" i="12"/>
  <c r="A72" i="12" s="1"/>
  <c r="R71" i="12"/>
  <c r="B71" i="12"/>
  <c r="A71" i="12" s="1"/>
  <c r="R70" i="12"/>
  <c r="B70" i="12"/>
  <c r="A70" i="12" s="1"/>
  <c r="R69" i="12"/>
  <c r="B69" i="12"/>
  <c r="A69" i="12" s="1"/>
  <c r="P68" i="12"/>
  <c r="R68" i="12" s="1"/>
  <c r="B68" i="12"/>
  <c r="A68" i="12" s="1"/>
  <c r="R67" i="12"/>
  <c r="B67" i="12"/>
  <c r="A67" i="12" s="1"/>
  <c r="Q66" i="12"/>
  <c r="O66" i="12"/>
  <c r="N66" i="12"/>
  <c r="B66" i="12"/>
  <c r="A66" i="12" s="1"/>
  <c r="B65" i="12"/>
  <c r="A65" i="12" s="1"/>
  <c r="R64" i="12"/>
  <c r="B64" i="12"/>
  <c r="A64" i="12" s="1"/>
  <c r="R63" i="12"/>
  <c r="B63" i="12"/>
  <c r="A63" i="12" s="1"/>
  <c r="R62" i="12"/>
  <c r="B62" i="12"/>
  <c r="A62" i="12" s="1"/>
  <c r="R61" i="12"/>
  <c r="B61" i="12"/>
  <c r="A61" i="12"/>
  <c r="R60" i="12"/>
  <c r="B60" i="12"/>
  <c r="A60" i="12" s="1"/>
  <c r="Q59" i="12"/>
  <c r="P59" i="12"/>
  <c r="O59" i="12"/>
  <c r="N59" i="12"/>
  <c r="B59" i="12"/>
  <c r="A59" i="12" s="1"/>
  <c r="R58" i="12"/>
  <c r="B58" i="12"/>
  <c r="A58" i="12" s="1"/>
  <c r="R57" i="12"/>
  <c r="B57" i="12"/>
  <c r="A57" i="12"/>
  <c r="R56" i="12"/>
  <c r="B56" i="12"/>
  <c r="A56" i="12"/>
  <c r="R55" i="12"/>
  <c r="B55" i="12"/>
  <c r="A55" i="12" s="1"/>
  <c r="R54" i="12"/>
  <c r="B54" i="12"/>
  <c r="A54" i="12" s="1"/>
  <c r="R53" i="12"/>
  <c r="R52" i="12" s="1"/>
  <c r="B53" i="12"/>
  <c r="A53" i="12" s="1"/>
  <c r="Q52" i="12"/>
  <c r="P52" i="12"/>
  <c r="O52" i="12"/>
  <c r="N52" i="12"/>
  <c r="B52" i="12"/>
  <c r="A52" i="12" s="1"/>
  <c r="R51" i="12"/>
  <c r="R50" i="12" s="1"/>
  <c r="B51" i="12"/>
  <c r="A51" i="12" s="1"/>
  <c r="Q50" i="12"/>
  <c r="P50" i="12"/>
  <c r="O50" i="12"/>
  <c r="N50" i="12"/>
  <c r="B50" i="12"/>
  <c r="A50" i="12" s="1"/>
  <c r="R49" i="12"/>
  <c r="B49" i="12"/>
  <c r="A49" i="12" s="1"/>
  <c r="R48" i="12"/>
  <c r="R47" i="12" s="1"/>
  <c r="B48" i="12"/>
  <c r="A48" i="12" s="1"/>
  <c r="Q47" i="12"/>
  <c r="P47" i="12"/>
  <c r="O47" i="12"/>
  <c r="O46" i="12" s="1"/>
  <c r="O45" i="12" s="1"/>
  <c r="O44" i="12" s="1"/>
  <c r="N47" i="12"/>
  <c r="N46" i="12" s="1"/>
  <c r="B47" i="12"/>
  <c r="A47" i="12" s="1"/>
  <c r="B46" i="12"/>
  <c r="A46" i="12" s="1"/>
  <c r="B45" i="12"/>
  <c r="A45" i="12" s="1"/>
  <c r="B44" i="12"/>
  <c r="A44" i="12" s="1"/>
  <c r="R43" i="12"/>
  <c r="B43" i="12"/>
  <c r="A43" i="12" s="1"/>
  <c r="R42" i="12"/>
  <c r="B42" i="12"/>
  <c r="A42" i="12" s="1"/>
  <c r="R41" i="12"/>
  <c r="B41" i="12"/>
  <c r="A41" i="12" s="1"/>
  <c r="R40" i="12"/>
  <c r="B40" i="12"/>
  <c r="A40" i="12" s="1"/>
  <c r="R39" i="12"/>
  <c r="B39" i="12"/>
  <c r="A39" i="12" s="1"/>
  <c r="R38" i="12"/>
  <c r="B38" i="12"/>
  <c r="A38" i="12" s="1"/>
  <c r="R37" i="12"/>
  <c r="B37" i="12"/>
  <c r="A37" i="12"/>
  <c r="R36" i="12"/>
  <c r="B36" i="12"/>
  <c r="A36" i="12"/>
  <c r="Q35" i="12"/>
  <c r="Q34" i="12" s="1"/>
  <c r="P35" i="12"/>
  <c r="P34" i="12" s="1"/>
  <c r="O35" i="12"/>
  <c r="N35" i="12"/>
  <c r="N34" i="12" s="1"/>
  <c r="N10" i="12" s="1"/>
  <c r="N9" i="12" s="1"/>
  <c r="B35" i="12"/>
  <c r="A35" i="12" s="1"/>
  <c r="O34" i="12"/>
  <c r="B34" i="12"/>
  <c r="A34" i="12" s="1"/>
  <c r="R33" i="12"/>
  <c r="B33" i="12"/>
  <c r="A33" i="12" s="1"/>
  <c r="R32" i="12"/>
  <c r="B32" i="12"/>
  <c r="A32" i="12" s="1"/>
  <c r="R31" i="12"/>
  <c r="B31" i="12"/>
  <c r="A31" i="12" s="1"/>
  <c r="R30" i="12"/>
  <c r="B30" i="12"/>
  <c r="A30" i="12" s="1"/>
  <c r="R29" i="12"/>
  <c r="B29" i="12"/>
  <c r="A29" i="12"/>
  <c r="R28" i="12"/>
  <c r="B28" i="12"/>
  <c r="A28" i="12"/>
  <c r="R27" i="12"/>
  <c r="B27" i="12"/>
  <c r="A27" i="12" s="1"/>
  <c r="R26" i="12"/>
  <c r="B26" i="12"/>
  <c r="A26" i="12" s="1"/>
  <c r="R25" i="12"/>
  <c r="B25" i="12"/>
  <c r="A25" i="12" s="1"/>
  <c r="Q24" i="12"/>
  <c r="P24" i="12"/>
  <c r="O24" i="12"/>
  <c r="N24" i="12"/>
  <c r="B24" i="12"/>
  <c r="A24" i="12"/>
  <c r="R23" i="12"/>
  <c r="B23" i="12"/>
  <c r="A23" i="12" s="1"/>
  <c r="R22" i="12"/>
  <c r="B22" i="12"/>
  <c r="A22" i="12" s="1"/>
  <c r="R21" i="12"/>
  <c r="B21" i="12"/>
  <c r="A21" i="12"/>
  <c r="R20" i="12"/>
  <c r="B20" i="12"/>
  <c r="A20" i="12" s="1"/>
  <c r="R19" i="12"/>
  <c r="B19" i="12"/>
  <c r="A19" i="12" s="1"/>
  <c r="R18" i="12"/>
  <c r="B18" i="12"/>
  <c r="A18" i="12" s="1"/>
  <c r="R17" i="12"/>
  <c r="B17" i="12"/>
  <c r="A17" i="12"/>
  <c r="R16" i="12"/>
  <c r="B16" i="12"/>
  <c r="A16" i="12"/>
  <c r="R15" i="12"/>
  <c r="B15" i="12"/>
  <c r="A15" i="12" s="1"/>
  <c r="R14" i="12"/>
  <c r="B14" i="12"/>
  <c r="A14" i="12" s="1"/>
  <c r="R13" i="12"/>
  <c r="B13" i="12"/>
  <c r="A13" i="12" s="1"/>
  <c r="Q12" i="12"/>
  <c r="Q11" i="12" s="1"/>
  <c r="P12" i="12"/>
  <c r="P11" i="12" s="1"/>
  <c r="P10" i="12" s="1"/>
  <c r="P9" i="12" s="1"/>
  <c r="O12" i="12"/>
  <c r="O11" i="12" s="1"/>
  <c r="N12" i="12"/>
  <c r="B12" i="12"/>
  <c r="A12" i="12"/>
  <c r="N11" i="12"/>
  <c r="B11" i="12"/>
  <c r="A11" i="12" s="1"/>
  <c r="O10" i="12"/>
  <c r="O9" i="12" s="1"/>
  <c r="B10" i="12"/>
  <c r="A10" i="12" s="1"/>
  <c r="B9" i="12"/>
  <c r="A9" i="12"/>
  <c r="A8" i="12"/>
  <c r="O143" i="12" l="1"/>
  <c r="O142" i="12" s="1"/>
  <c r="N114" i="12"/>
  <c r="N113" i="12" s="1"/>
  <c r="Q104" i="12"/>
  <c r="Q115" i="12"/>
  <c r="N151" i="12"/>
  <c r="P189" i="12"/>
  <c r="P184" i="12" s="1"/>
  <c r="R145" i="12"/>
  <c r="R144" i="12" s="1"/>
  <c r="Q65" i="12"/>
  <c r="Q10" i="12"/>
  <c r="Q9" i="12" s="1"/>
  <c r="P66" i="12"/>
  <c r="P65" i="12" s="1"/>
  <c r="P90" i="12"/>
  <c r="Q167" i="12"/>
  <c r="O167" i="12"/>
  <c r="R12" i="12"/>
  <c r="R24" i="12"/>
  <c r="R59" i="12"/>
  <c r="R46" i="12" s="1"/>
  <c r="R66" i="12"/>
  <c r="R76" i="12"/>
  <c r="R35" i="12"/>
  <c r="P46" i="12"/>
  <c r="P45" i="12" s="1"/>
  <c r="P44" i="12" s="1"/>
  <c r="P8" i="12" s="1"/>
  <c r="Q46" i="12"/>
  <c r="Q45" i="12" s="1"/>
  <c r="Q44" i="12" s="1"/>
  <c r="Q8" i="12" s="1"/>
  <c r="R189" i="12"/>
  <c r="N65" i="12"/>
  <c r="N45" i="12" s="1"/>
  <c r="N44" i="12" s="1"/>
  <c r="N8" i="12" s="1"/>
  <c r="O90" i="12"/>
  <c r="O8" i="12" s="1"/>
  <c r="O200" i="12" s="1"/>
  <c r="R97" i="12"/>
  <c r="R106" i="12"/>
  <c r="R131" i="12"/>
  <c r="R135" i="12"/>
  <c r="R139" i="12"/>
  <c r="Q90" i="12"/>
  <c r="R115" i="12"/>
  <c r="O115" i="12"/>
  <c r="O114" i="12" s="1"/>
  <c r="O113" i="12" s="1"/>
  <c r="O112" i="12" s="1"/>
  <c r="R191" i="12"/>
  <c r="O128" i="12"/>
  <c r="Q144" i="12"/>
  <c r="Q143" i="12" s="1"/>
  <c r="Q142" i="12" s="1"/>
  <c r="P151" i="12"/>
  <c r="R170" i="12"/>
  <c r="P172" i="12"/>
  <c r="N172" i="12"/>
  <c r="N143" i="12" s="1"/>
  <c r="N142" i="12" s="1"/>
  <c r="N112" i="12" s="1"/>
  <c r="R172" i="12"/>
  <c r="R182" i="12"/>
  <c r="R184" i="12"/>
  <c r="P161" i="12"/>
  <c r="P160" i="12" s="1"/>
  <c r="R164" i="12"/>
  <c r="R161" i="12" s="1"/>
  <c r="Q128" i="12"/>
  <c r="R151" i="12"/>
  <c r="R197" i="12"/>
  <c r="P143" i="12" l="1"/>
  <c r="P142" i="12" s="1"/>
  <c r="P112" i="12" s="1"/>
  <c r="Q114" i="12"/>
  <c r="Q113" i="12" s="1"/>
  <c r="Q112" i="12" s="1"/>
  <c r="Q200" i="12"/>
  <c r="N200" i="12"/>
  <c r="R181" i="12"/>
  <c r="R105" i="12"/>
  <c r="R196" i="12"/>
  <c r="R160" i="12"/>
  <c r="R167" i="12"/>
  <c r="R128" i="12"/>
  <c r="R114" i="12" s="1"/>
  <c r="R11" i="12"/>
  <c r="P200" i="12"/>
  <c r="R96" i="12"/>
  <c r="R34" i="12"/>
  <c r="R65" i="12"/>
  <c r="R95" i="12" l="1"/>
  <c r="R10" i="12"/>
  <c r="R113" i="12"/>
  <c r="R45" i="12"/>
  <c r="R195" i="12"/>
  <c r="R104" i="12"/>
  <c r="R143" i="12"/>
  <c r="R44" i="12" l="1"/>
  <c r="R142" i="12"/>
  <c r="R112" i="12" s="1"/>
  <c r="R90" i="12"/>
  <c r="R9" i="12"/>
  <c r="R8" i="12" l="1"/>
  <c r="R200" i="12" l="1"/>
</calcChain>
</file>

<file path=xl/comments1.xml><?xml version="1.0" encoding="utf-8"?>
<comments xmlns="http://schemas.openxmlformats.org/spreadsheetml/2006/main">
  <authors>
    <author>Yan</author>
    <author>Sub Financiera</author>
    <author>Fabio Jan Munoz Lopez</author>
  </authors>
  <commentList>
    <comment ref="P22" authorId="0" shapeId="0">
      <text>
        <r>
          <rPr>
            <b/>
            <sz val="9"/>
            <color indexed="81"/>
            <rFont val="Tahoma"/>
            <family val="2"/>
          </rPr>
          <t xml:space="preserve">Yan:
</t>
        </r>
        <r>
          <rPr>
            <sz val="9"/>
            <color indexed="81"/>
            <rFont val="Tahoma"/>
            <family val="2"/>
          </rPr>
          <t>MM 2620 DEL 20200610 $45,000,000</t>
        </r>
      </text>
    </comment>
    <comment ref="O23" authorId="0" shapeId="0">
      <text>
        <r>
          <rPr>
            <b/>
            <sz val="9"/>
            <color indexed="81"/>
            <rFont val="Tahoma"/>
            <family val="2"/>
          </rPr>
          <t xml:space="preserve">Yan:
</t>
        </r>
        <r>
          <rPr>
            <sz val="9"/>
            <color indexed="81"/>
            <rFont val="Tahoma"/>
            <family val="2"/>
          </rPr>
          <t>MM 2620 DEL 20200610 $45,000,000</t>
        </r>
      </text>
    </comment>
    <comment ref="P48" authorId="0" shapeId="0">
      <text>
        <r>
          <rPr>
            <b/>
            <sz val="9"/>
            <color indexed="81"/>
            <rFont val="Tahoma"/>
            <family val="2"/>
          </rPr>
          <t>Yan:</t>
        </r>
        <r>
          <rPr>
            <sz val="9"/>
            <color indexed="81"/>
            <rFont val="Tahoma"/>
            <family val="2"/>
          </rPr>
          <t xml:space="preserve">
MM 1120 DEL 20200319 $10,000,000
MM 2520 DEL 20200604 $6,000,000</t>
        </r>
      </text>
    </comment>
    <comment ref="P49" authorId="0" shapeId="0">
      <text>
        <r>
          <rPr>
            <b/>
            <sz val="9"/>
            <color indexed="81"/>
            <rFont val="Tahoma"/>
            <family val="2"/>
          </rPr>
          <t>Yan:</t>
        </r>
        <r>
          <rPr>
            <sz val="9"/>
            <color indexed="81"/>
            <rFont val="Tahoma"/>
            <family val="2"/>
          </rPr>
          <t xml:space="preserve">
MM 2520 DEL 20200604 $4,567,529</t>
        </r>
      </text>
    </comment>
    <comment ref="P57" authorId="0" shapeId="0">
      <text>
        <r>
          <rPr>
            <b/>
            <sz val="9"/>
            <color indexed="81"/>
            <rFont val="Tahoma"/>
            <family val="2"/>
          </rPr>
          <t>Yan:</t>
        </r>
        <r>
          <rPr>
            <sz val="9"/>
            <color indexed="81"/>
            <rFont val="Tahoma"/>
            <family val="2"/>
          </rPr>
          <t xml:space="preserve">
MM 2520 DEL 20200604 $6,000,000</t>
        </r>
      </text>
    </comment>
    <comment ref="P58" authorId="0" shapeId="0">
      <text>
        <r>
          <rPr>
            <b/>
            <sz val="9"/>
            <color indexed="81"/>
            <rFont val="Tahoma"/>
            <family val="2"/>
          </rPr>
          <t>Yan:</t>
        </r>
        <r>
          <rPr>
            <sz val="9"/>
            <color indexed="81"/>
            <rFont val="Tahoma"/>
            <family val="2"/>
          </rPr>
          <t xml:space="preserve">
MM 2520 DEL 20200604 $3,000,000</t>
        </r>
      </text>
    </comment>
    <comment ref="P60" authorId="0" shapeId="0">
      <text>
        <r>
          <rPr>
            <b/>
            <sz val="9"/>
            <color indexed="81"/>
            <rFont val="Tahoma"/>
            <family val="2"/>
          </rPr>
          <t>Yan:</t>
        </r>
        <r>
          <rPr>
            <sz val="9"/>
            <color indexed="81"/>
            <rFont val="Tahoma"/>
            <family val="2"/>
          </rPr>
          <t xml:space="preserve">
MM 2520 DEL 20200604 $7,000,000</t>
        </r>
      </text>
    </comment>
    <comment ref="O64" authorId="0" shapeId="0">
      <text>
        <r>
          <rPr>
            <b/>
            <sz val="9"/>
            <color indexed="81"/>
            <rFont val="Tahoma"/>
            <family val="2"/>
          </rPr>
          <t>Yan:</t>
        </r>
        <r>
          <rPr>
            <sz val="9"/>
            <color indexed="81"/>
            <rFont val="Tahoma"/>
            <family val="2"/>
          </rPr>
          <t xml:space="preserve">
MM 2520 DEL 20200604 $20,000,000</t>
        </r>
      </text>
    </comment>
    <comment ref="P68" authorId="0" shapeId="0">
      <text>
        <r>
          <rPr>
            <b/>
            <sz val="9"/>
            <color indexed="81"/>
            <rFont val="Tahoma"/>
            <family val="2"/>
          </rPr>
          <t>Yan:</t>
        </r>
        <r>
          <rPr>
            <sz val="9"/>
            <color indexed="81"/>
            <rFont val="Tahoma"/>
            <family val="2"/>
          </rPr>
          <t xml:space="preserve">
MM 1420 DEL 20200407 $27,793,073
MM 1520 DEL 20200408 $52,000,000
MM 2120 DEL 20200514 $70,000,000
MM 2520 DEL 20200604 $46,293,242,88</t>
        </r>
      </text>
    </comment>
    <comment ref="O72" authorId="1" shapeId="0">
      <text>
        <r>
          <rPr>
            <b/>
            <sz val="9"/>
            <color indexed="81"/>
            <rFont val="Tahoma"/>
            <family val="2"/>
          </rPr>
          <t>Sub Financiera:</t>
        </r>
        <r>
          <rPr>
            <sz val="9"/>
            <color indexed="81"/>
            <rFont val="Tahoma"/>
            <family val="2"/>
          </rPr>
          <t xml:space="preserve">
MM 2720 DEL 20200625 $15,000,000</t>
        </r>
      </text>
    </comment>
    <comment ref="O74" authorId="0" shapeId="0">
      <text>
        <r>
          <rPr>
            <b/>
            <sz val="9"/>
            <color indexed="81"/>
            <rFont val="Tahoma"/>
            <family val="2"/>
          </rPr>
          <t>Yan:</t>
        </r>
        <r>
          <rPr>
            <sz val="9"/>
            <color indexed="81"/>
            <rFont val="Tahoma"/>
            <family val="2"/>
          </rPr>
          <t xml:space="preserve">
MM 2520 DEL 20200604 $60,000,000</t>
        </r>
      </text>
    </comment>
    <comment ref="O75" authorId="0" shapeId="0">
      <text>
        <r>
          <rPr>
            <b/>
            <sz val="9"/>
            <color indexed="81"/>
            <rFont val="Tahoma"/>
            <family val="2"/>
          </rPr>
          <t>Yan:</t>
        </r>
        <r>
          <rPr>
            <sz val="9"/>
            <color indexed="81"/>
            <rFont val="Tahoma"/>
            <family val="2"/>
          </rPr>
          <t xml:space="preserve">
MM 2520 DEL 20200604 $10,000,000</t>
        </r>
      </text>
    </comment>
    <comment ref="O78" authorId="0" shapeId="0">
      <text>
        <r>
          <rPr>
            <b/>
            <sz val="9"/>
            <color indexed="81"/>
            <rFont val="Tahoma"/>
            <family val="2"/>
          </rPr>
          <t>Yan:</t>
        </r>
        <r>
          <rPr>
            <sz val="9"/>
            <color indexed="81"/>
            <rFont val="Tahoma"/>
            <family val="2"/>
          </rPr>
          <t xml:space="preserve">
MM 2520 DEL 20200604 $8,045,908</t>
        </r>
      </text>
    </comment>
    <comment ref="O80" authorId="2" shapeId="0">
      <text>
        <r>
          <rPr>
            <b/>
            <sz val="9"/>
            <color indexed="81"/>
            <rFont val="Tahoma"/>
            <family val="2"/>
          </rPr>
          <t>Fabio Jan Munoz Lopez:</t>
        </r>
        <r>
          <rPr>
            <sz val="9"/>
            <color indexed="81"/>
            <rFont val="Tahoma"/>
            <family val="2"/>
          </rPr>
          <t xml:space="preserve">
MM 620 DEL 20200212 $3,000,000
MM 1120 DEL 20200319 $1,658,656,629
MM 1620 DEL 20200420 $9,968,718
MM 1720 DEL 20200421 $43,341,522
MM 2520 DEL 20200604 $11,154,065.88</t>
        </r>
      </text>
    </comment>
    <comment ref="P81" authorId="2" shapeId="0">
      <text>
        <r>
          <rPr>
            <b/>
            <sz val="9"/>
            <color indexed="81"/>
            <rFont val="Tahoma"/>
            <family val="2"/>
          </rPr>
          <t>Fabio Jan Munoz Lopez:</t>
        </r>
        <r>
          <rPr>
            <sz val="9"/>
            <color indexed="81"/>
            <rFont val="Tahoma"/>
            <family val="2"/>
          </rPr>
          <t xml:space="preserve">
MM 1120 DEL 20200319 $12,300,000
MM 1320 DEL 20200320 $311,197,103
MM 1620 DEL 20200420 $9,968,718
MM 2520 DEL 20200604 $29121702</t>
        </r>
      </text>
    </comment>
    <comment ref="P86" authorId="1" shapeId="0">
      <text>
        <r>
          <rPr>
            <b/>
            <sz val="9"/>
            <color indexed="81"/>
            <rFont val="Tahoma"/>
            <family val="2"/>
          </rPr>
          <t>Sub Financiera:</t>
        </r>
        <r>
          <rPr>
            <sz val="9"/>
            <color indexed="81"/>
            <rFont val="Tahoma"/>
            <family val="2"/>
          </rPr>
          <t xml:space="preserve">
MM 2720 DEL 20200625 $15,000,000</t>
        </r>
      </text>
    </comment>
    <comment ref="P88" authorId="0" shapeId="0">
      <text>
        <r>
          <rPr>
            <b/>
            <sz val="9"/>
            <color indexed="81"/>
            <rFont val="Tahoma"/>
            <family val="2"/>
          </rPr>
          <t>Yan:</t>
        </r>
        <r>
          <rPr>
            <sz val="9"/>
            <color indexed="81"/>
            <rFont val="Tahoma"/>
            <family val="2"/>
          </rPr>
          <t xml:space="preserve">
MM 1120 DEL 20200319 $3,934,500
MM 2520 DEL 20200604 $7,217,500</t>
        </r>
      </text>
    </comment>
    <comment ref="O153" authorId="1" shapeId="0">
      <text>
        <r>
          <rPr>
            <b/>
            <sz val="9"/>
            <color indexed="81"/>
            <rFont val="Tahoma"/>
            <family val="2"/>
          </rPr>
          <t>Sub Financiera:</t>
        </r>
        <r>
          <rPr>
            <sz val="9"/>
            <color indexed="81"/>
            <rFont val="Tahoma"/>
            <family val="2"/>
          </rPr>
          <t xml:space="preserve">
RES. 0939 DEL 20200515 DPS $58,501,450</t>
        </r>
      </text>
    </comment>
    <comment ref="O155" authorId="1" shapeId="0">
      <text>
        <r>
          <rPr>
            <b/>
            <sz val="9"/>
            <color indexed="81"/>
            <rFont val="Tahoma"/>
            <family val="2"/>
          </rPr>
          <t>Sub Financiera:</t>
        </r>
        <r>
          <rPr>
            <sz val="9"/>
            <color indexed="81"/>
            <rFont val="Tahoma"/>
            <family val="2"/>
          </rPr>
          <t xml:space="preserve">
RES. 0939 DEL 20200515 DPS $73,595,250</t>
        </r>
      </text>
    </comment>
    <comment ref="O159" authorId="1" shapeId="0">
      <text>
        <r>
          <rPr>
            <b/>
            <sz val="9"/>
            <color indexed="81"/>
            <rFont val="Tahoma"/>
            <family val="2"/>
          </rPr>
          <t>Sub Financiera:</t>
        </r>
        <r>
          <rPr>
            <sz val="9"/>
            <color indexed="81"/>
            <rFont val="Tahoma"/>
            <family val="2"/>
          </rPr>
          <t xml:space="preserve">
RES. 0939 DEL 20200515 DPS $1,222,086,351</t>
        </r>
      </text>
    </comment>
    <comment ref="O162" authorId="2" shapeId="0">
      <text>
        <r>
          <rPr>
            <b/>
            <sz val="9"/>
            <color indexed="81"/>
            <rFont val="Tahoma"/>
            <family val="2"/>
          </rPr>
          <t>Fabio Jan Munoz Lopez:</t>
        </r>
        <r>
          <rPr>
            <sz val="9"/>
            <color indexed="81"/>
            <rFont val="Tahoma"/>
            <family val="2"/>
          </rPr>
          <t xml:space="preserve">
MM 120 DEL 20200121 $44,314,848,063
MM 820 DEL 20200224 $1,863,454,320
MM 1820 DEL 20200422 $1,489,790,422,64
MM 2820 DEL 20200626 $392,236,278</t>
        </r>
      </text>
    </comment>
    <comment ref="P164" authorId="2" shapeId="0">
      <text>
        <r>
          <rPr>
            <b/>
            <sz val="9"/>
            <color indexed="81"/>
            <rFont val="Tahoma"/>
            <family val="2"/>
          </rPr>
          <t>Fabio Jan Munoz Lopez:</t>
        </r>
        <r>
          <rPr>
            <sz val="9"/>
            <color indexed="81"/>
            <rFont val="Tahoma"/>
            <family val="2"/>
          </rPr>
          <t xml:space="preserve">
MM 120 DEL 20200121 $44,314,848,063
MM 720 DEL 20200212 $700,000,000
MM 820 DEL 20200224 $1,863,454,320
MM 1820 DEL 20200422 $1,489,790,422,64</t>
        </r>
      </text>
    </comment>
    <comment ref="O174" authorId="1" shapeId="0">
      <text>
        <r>
          <rPr>
            <b/>
            <sz val="9"/>
            <color indexed="81"/>
            <rFont val="Tahoma"/>
            <family val="2"/>
          </rPr>
          <t>Sub Financiera:</t>
        </r>
        <r>
          <rPr>
            <sz val="9"/>
            <color indexed="81"/>
            <rFont val="Tahoma"/>
            <family val="2"/>
          </rPr>
          <t xml:space="preserve">
RES. 0939 DEL 20200515 DPS $176,047,300</t>
        </r>
      </text>
    </comment>
    <comment ref="O176" authorId="1" shapeId="0">
      <text>
        <r>
          <rPr>
            <b/>
            <sz val="9"/>
            <color indexed="81"/>
            <rFont val="Tahoma"/>
            <family val="2"/>
          </rPr>
          <t>Sub Financiera:</t>
        </r>
        <r>
          <rPr>
            <sz val="9"/>
            <color indexed="81"/>
            <rFont val="Tahoma"/>
            <family val="2"/>
          </rPr>
          <t xml:space="preserve">
RES. 0939 DEL 20200515 DPS $473,994,000</t>
        </r>
      </text>
    </comment>
    <comment ref="P183" authorId="1" shapeId="0">
      <text>
        <r>
          <rPr>
            <b/>
            <sz val="9"/>
            <color indexed="81"/>
            <rFont val="Tahoma"/>
            <family val="2"/>
          </rPr>
          <t>Sub Financiera:</t>
        </r>
        <r>
          <rPr>
            <sz val="9"/>
            <color indexed="81"/>
            <rFont val="Tahoma"/>
            <family val="2"/>
          </rPr>
          <t xml:space="preserve">
RES. 0939 DEL 20200515 DPS $1,004,224,351
</t>
        </r>
      </text>
    </comment>
    <comment ref="P190" authorId="0" shapeId="0">
      <text>
        <r>
          <rPr>
            <b/>
            <sz val="9"/>
            <color indexed="81"/>
            <rFont val="Tahoma"/>
            <family val="2"/>
          </rPr>
          <t>Yan:</t>
        </r>
        <r>
          <rPr>
            <sz val="9"/>
            <color indexed="81"/>
            <rFont val="Tahoma"/>
            <family val="2"/>
          </rPr>
          <t xml:space="preserve">
MM 2220 20200514 $114,769,224
RES. 0939 DEL 20200515 DPS $1,000,000,0000</t>
        </r>
      </text>
    </comment>
  </commentList>
</comments>
</file>

<file path=xl/sharedStrings.xml><?xml version="1.0" encoding="utf-8"?>
<sst xmlns="http://schemas.openxmlformats.org/spreadsheetml/2006/main" count="1466" uniqueCount="234">
  <si>
    <t>DEPARTAMENTO ADMINISTRATIVO PARA LA PROSPERIDAD SOCIAL</t>
  </si>
  <si>
    <t>RUBRO</t>
  </si>
  <si>
    <t>TIPO</t>
  </si>
  <si>
    <t>CTA</t>
  </si>
  <si>
    <t>ORD</t>
  </si>
  <si>
    <t>SIT</t>
  </si>
  <si>
    <t>MODIFICACIONES</t>
  </si>
  <si>
    <t>A</t>
  </si>
  <si>
    <t>GASTOS DE PERSONAL</t>
  </si>
  <si>
    <t>CSF</t>
  </si>
  <si>
    <t>AUXILIO DE TRANSPORTE</t>
  </si>
  <si>
    <t>PRIMA DE SERVICIO</t>
  </si>
  <si>
    <t>PRIMA DE VACACIONES</t>
  </si>
  <si>
    <t>PRIMA DE NAVIDAD</t>
  </si>
  <si>
    <t>PRIMA DE RIESGO</t>
  </si>
  <si>
    <t>APORTES AL ICBF</t>
  </si>
  <si>
    <t>APORTES AL SENA</t>
  </si>
  <si>
    <t>APORTES A LA ESAP</t>
  </si>
  <si>
    <t>MATERIALES Y SUMINISTROS</t>
  </si>
  <si>
    <t>SSF</t>
  </si>
  <si>
    <t>SENTENCIAS Y CONCILIACIONES</t>
  </si>
  <si>
    <t>SENTENCIAS</t>
  </si>
  <si>
    <t>C</t>
  </si>
  <si>
    <t>INVERSIÓN</t>
  </si>
  <si>
    <t>APROPIACION
DEFINITIVA</t>
  </si>
  <si>
    <t>SUBC</t>
  </si>
  <si>
    <t>OBJG</t>
  </si>
  <si>
    <t>SORD</t>
  </si>
  <si>
    <t>ITEM</t>
  </si>
  <si>
    <t>SITEM</t>
  </si>
  <si>
    <t>REC.</t>
  </si>
  <si>
    <t>CONCEPTO</t>
  </si>
  <si>
    <t>APROPIACION
INICIAL</t>
  </si>
  <si>
    <t xml:space="preserve">FUNCIONAMIENTO </t>
  </si>
  <si>
    <t>01</t>
  </si>
  <si>
    <t>10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</si>
  <si>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</si>
  <si>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</si>
  <si>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</si>
  <si>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</si>
  <si>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</si>
  <si>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</si>
  <si>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</si>
  <si>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</si>
  <si>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</si>
  <si>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</si>
  <si>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</si>
  <si>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</si>
  <si>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006</t>
  </si>
  <si>
    <t>007</t>
  </si>
  <si>
    <t>BONIFICACIÓN POR SERVICIOS PRESTADOS</t>
  </si>
  <si>
    <t>008</t>
  </si>
  <si>
    <t>HORAS EXTRAS, DOMINICALES, FESTIVOS Y RECARGOS</t>
  </si>
  <si>
    <t>009</t>
  </si>
  <si>
    <t>010</t>
  </si>
  <si>
    <t>02</t>
  </si>
  <si>
    <t>CONTRIBUCIONES INHERENTES A LA NÓMINA</t>
  </si>
  <si>
    <t>PENSIONES</t>
  </si>
  <si>
    <t>SALUD</t>
  </si>
  <si>
    <t>APORTES DE CESANTÍAS</t>
  </si>
  <si>
    <t>CAJAS DE COMPENSACIÓN FAMILIAR</t>
  </si>
  <si>
    <t>APORTES GENERALES AL SISTEMA DE RIESGOS LABORALES</t>
  </si>
  <si>
    <t>APORTES A ESCUELAS INDUSTRIALES E INSTITUTOS TÉCNICOS</t>
  </si>
  <si>
    <t>03</t>
  </si>
  <si>
    <t>REMUNERACIONES NO CONSTITUTIVAS DE FACTOR SALARIAL</t>
  </si>
  <si>
    <t>PRESTACIONES SOCIALES SEGÚN DEFINICIÓN LEGAL</t>
  </si>
  <si>
    <t>SUELDO DE VACACIONES</t>
  </si>
  <si>
    <t>INDEMNIZACIÓN POR VACACIONES</t>
  </si>
  <si>
    <t>BONIFICACIÓN ESPECIAL DE RECREACIÓN</t>
  </si>
  <si>
    <t>PRIMA TÉCNICA NO SALARIAL</t>
  </si>
  <si>
    <t>013</t>
  </si>
  <si>
    <t>ESTÍMULOS A LOS EMPLEADOS DEL ESTADO</t>
  </si>
  <si>
    <t>016</t>
  </si>
  <si>
    <t>PRIMA DE COORDINACIÓN</t>
  </si>
  <si>
    <t>030</t>
  </si>
  <si>
    <t>BONIFICACIÓN DE DIRECCIÓN</t>
  </si>
  <si>
    <t>ADQUISICIONES DIFERENTES DE ACTIVOS</t>
  </si>
  <si>
    <t>MINERALES; ELECTRICIDAD, GAS Y AGUA</t>
  </si>
  <si>
    <t>PRODUCTOS ALIMENTICIOS, BEBIDAS Y TABACO; TEXTILES, PRENDAS DE VESTIR Y PRODUCTOS DE CUERO</t>
  </si>
  <si>
    <t>OTROS BIENES TRANSPORTABLES (EXCEPTO PRODUCTOS METÁLICOS, MAQUINARIA Y EQUIPO)</t>
  </si>
  <si>
    <t>PRODUCTOS METÁLICOS Y PAQUETES DE SOFTWARE</t>
  </si>
  <si>
    <t>ADQUISICIÓN DE SERVICIOS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</si>
  <si>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</si>
  <si>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</si>
  <si>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</si>
  <si>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SERVICIOS PARA LA COMUNIDAD, SOCIALES Y PERSONALES</t>
  </si>
  <si>
    <t>VIÁTICOS DE LOS FUNCIONARIOS EN COMISIÓN</t>
  </si>
  <si>
    <t>TRANSFERENCIAS CORRIENTES</t>
  </si>
  <si>
    <t>04</t>
  </si>
  <si>
    <t>PRESTACIONES SOCIALES</t>
  </si>
  <si>
    <t>PRESTACIONES SOCIALES RELACIONADAS CON EL EMPLEO</t>
  </si>
  <si>
    <t>012</t>
  </si>
  <si>
    <t>INCAPACIDADES Y LICENCIAS DE MATERNIDAD (NO DE PENSIONES)</t>
  </si>
  <si>
    <t>INCAPACIDADES (NO DE PENSIONES)</t>
  </si>
  <si>
    <t>LICENCIAS DE MATERNIDAD Y PATERNIDAD (NO DE PENSIONES)</t>
  </si>
  <si>
    <t>11</t>
  </si>
  <si>
    <t>FALLOS NACIONALES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</si>
  <si>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</si>
  <si>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</si>
  <si>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</si>
  <si>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</si>
  <si>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</si>
  <si>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DE ALUMBRADO PÚBLICO</t>
  </si>
  <si>
    <t>IMPUESTO SOBRE VEHÍCULOS AUTOMOTORES</t>
  </si>
  <si>
    <t>CONTRIBUCIONES</t>
  </si>
  <si>
    <t>CUOTA DE FISCALIZACIÓN Y AUDITAJE</t>
  </si>
  <si>
    <t>4101</t>
  </si>
  <si>
    <t>1500</t>
  </si>
  <si>
    <t>5</t>
  </si>
  <si>
    <t>0</t>
  </si>
  <si>
    <t>4101073</t>
  </si>
  <si>
    <t>SERVICIO DE APOYO PARA LA GENERACIÓN DE INGRESOS</t>
  </si>
  <si>
    <t>ADQUISICIÓN DE BIENES Y SERVICIOS</t>
  </si>
  <si>
    <t>4101077</t>
  </si>
  <si>
    <t>SERVICIO DE APOYO PARA LAS UNIDADES PRODUCTIVAS PARA EL AUTOCONSUMO DE HOGARES DESPLAZADOS O EN RIESGO DE DESPLAZAMIENTO, RETORNADOS O REUBICADOS</t>
  </si>
  <si>
    <t>4101078</t>
  </si>
  <si>
    <t>SERVICIO DE ASISTENCIA TÉCNICA PARA EL AUTOCONSUMO DE LOS HOGARES DESPLAZADOS O EN RIESGO DE DESPLAZAMIENTO, RETORNADOS O REUBICADOS</t>
  </si>
  <si>
    <t>4101081</t>
  </si>
  <si>
    <t>SERVICIO DE APOYO AL FORTALECIMIENTO COMUNITARIO A LOS HOGARES EN RIESGO DE DESPLAZAMIENTO, RETORNADOS O REUBICADOS</t>
  </si>
  <si>
    <t>6</t>
  </si>
  <si>
    <t>4101074</t>
  </si>
  <si>
    <t>SERVICIO DE ACOMPAÑAMIENTO COMUNITARIO A LOS HOGARES EN RIESGO DE DESPLAZAMIENTO, RETORNADOS O REUBICADOS</t>
  </si>
  <si>
    <t>4101080</t>
  </si>
  <si>
    <t>SERVICIO DE ASISTENCIA TÉCNICA PARA LA GENERACIÓN DE INGRESOS</t>
  </si>
  <si>
    <t>4103</t>
  </si>
  <si>
    <t>12</t>
  </si>
  <si>
    <t>4103006</t>
  </si>
  <si>
    <t>SERVICIO DE APOYO FINANCIERO PARA LA ENTREGA DE TRANSFERENCIAS MONETARIAS CONDICIONADAS</t>
  </si>
  <si>
    <t>13</t>
  </si>
  <si>
    <t>4103051</t>
  </si>
  <si>
    <t>SERVICIO DE ASISTENCIA TÉCNICA PARA EL AUTOCONSUMO DE LOS HOGARES EN SITUACIÓN DE VULNERABILIDAD SOCIAL</t>
  </si>
  <si>
    <t>4103053</t>
  </si>
  <si>
    <t>SERVICIO DE ASISTENCIA TÉCNICA PARA EL MEJORAMIENTO DE HÁBITOS ALIMENTARIOS</t>
  </si>
  <si>
    <t>4103054</t>
  </si>
  <si>
    <t>SERVICIO DE MONITOREO Y SEGUIMIENTO A LAS INTERVENCIONES IMPLEMENTADAS PARA LA INCLUSIÓN SOCIAL Y PRODUCTIVA DE LA POBLACIÓN EN SITUACIÓN DE VULNERABILIDAD</t>
  </si>
  <si>
    <t>4103055</t>
  </si>
  <si>
    <t>SERVICIO DE APOYO PARA LAS UNIDADES PRODUCTIVAS PARA EL AUTOCONSUMO DE LOS HOGARES EN SITUACIÓN DE VULNERABILIDAD SOCIAL</t>
  </si>
  <si>
    <t>14</t>
  </si>
  <si>
    <t>4103016</t>
  </si>
  <si>
    <t>SERVICIO DE APOYO FINANCIERO PARA FINANCIACIÓN DE OBRAS DE INFRAESTRUCTURA SOCIAL</t>
  </si>
  <si>
    <t>4103048</t>
  </si>
  <si>
    <t>SERVICIO DE ASISTENCIA TÉCNICA EN PROYECTOS DE INFRAESTRUCTURA SOCIAL A ENTIDADES TERRITORIALES</t>
  </si>
  <si>
    <t>SERVICIO DE ASISTENCIA TÉCNICA A LAS ENTIDADES TERRITORIALES EN LA FORMULACIÓN DE SUS MARCOS DE LUCHA CONTRA LA POBREZA</t>
  </si>
  <si>
    <t>SERVICIO DE ACOMPAÑAMIENTO FAMILIAR Y COMUNITARIO PARA LA SUPERACIÓN DE LA POBREZA</t>
  </si>
  <si>
    <t>SERVICIO DE GESTIÓN DE OFERTA SOCIAL PARA LA POBLACIÓN VULNERABLE</t>
  </si>
  <si>
    <t>16</t>
  </si>
  <si>
    <t>4103056</t>
  </si>
  <si>
    <t>4103060</t>
  </si>
  <si>
    <t>DOCUMENTO DE LINEAMIENTOS TÉCNICOS</t>
  </si>
  <si>
    <t>17</t>
  </si>
  <si>
    <t>4103005</t>
  </si>
  <si>
    <t xml:space="preserve">SERVICIO DE ASISTENCIA TÉCNICA PARA EL EMPRENDIMIENTO </t>
  </si>
  <si>
    <t>4103057</t>
  </si>
  <si>
    <t>SERVICIO DE APOYO A UNIDADES PRODUCTIVAS INDIVIDUALES PARA LA GENERACIÓN DE INGRESOS</t>
  </si>
  <si>
    <t>4103058</t>
  </si>
  <si>
    <t>SERVICIO DE APOYO PARA EL FORTALECIMIENTO DE UNIDADES PRODUCTIVAS COLECTIVAS PARA LA GENERACIÓN DE INGRESOS</t>
  </si>
  <si>
    <t>4103059</t>
  </si>
  <si>
    <t>SERVICIO DE ASISTENCIA TÉCNICA PARA FORTALECIMIENTO DE UNIDADES PRODUCTIVAS COLECTIVAS PARA LA GENERACIÓN DE INGRESOS</t>
  </si>
  <si>
    <t>4199</t>
  </si>
  <si>
    <t>2</t>
  </si>
  <si>
    <t>4199062</t>
  </si>
  <si>
    <t xml:space="preserve">SERVICIOS TECNOLÓGICOS </t>
  </si>
  <si>
    <t>TOTAL PRESUPUESTO</t>
  </si>
  <si>
    <t xml:space="preserve">C
</t>
  </si>
  <si>
    <t>SERVICIO DE ASISTENCIA EN TEMAS DE DESARROLLO DE HABILIDADES NO COGNITIVAS PARA LA INCLUSIÓN PRODUCTIVA</t>
  </si>
  <si>
    <t xml:space="preserve">
</t>
  </si>
  <si>
    <t>INTERSUBSECTORIAL DESARROLLO SOCIAL</t>
  </si>
  <si>
    <t>INCLUSIÓN SOCIAL Y PRODUCTIVA PARA LA POBLACIÓN EN SITUACIÓN DE VULNERABILIDAD</t>
  </si>
  <si>
    <t>FORTALECIMIENTO DE LA GESTIÓN Y DIRECCIÓN DEL SECTOR INCLUSIÓN SOCIAL Y RECONCILIACIÓN</t>
  </si>
  <si>
    <t>SERVICIO DE ASISTENCIA TÉCNICA EN SEGURIDAD ALIMENTARIA Y NUTRICIONAL A ENTIDADES TERRITORIALES</t>
  </si>
  <si>
    <t>MODIFICACIONES AL PRESUPUESTO DESAGREGADO VIGENCIA 2020</t>
  </si>
  <si>
    <t>PIEDRA, ARENA Y ARCILLA</t>
  </si>
  <si>
    <t>ELECTRICIDAD, GAS DE CIUDAD, VAPOR Y AGUA CALIENTE</t>
  </si>
  <si>
    <t>DOTACIÓN (PRENDAS DE VESTIR Y CALZADO)</t>
  </si>
  <si>
    <t>PASTA O PULPA, PAPEL Y PRODUCTOS DE PAPEL; IMPRESOS Y ARTÍCULOS RELACIONADOS</t>
  </si>
  <si>
    <t>PRODUCTOS DE HORNOS DE COQUE; PRODUCTOS DE REFINACIÓN DE PETRÓLEO Y COMBUSTIBLE NUCLEAR</t>
  </si>
  <si>
    <t>OTROS PRODUCTOS QUÍMICOS; FIBRAS ARTIFICIALES (O FIBRAS INDUSTRIALES HECHAS POR EL HOMBRE)</t>
  </si>
  <si>
    <t>PRODUCTOS DE CAUCHO Y PLÁSTICO</t>
  </si>
  <si>
    <t>VIDRIO Y PRODUCTOS DE VIDRIO Y OTROS PRODUCTOS NO METÁLICOS N.C.P.</t>
  </si>
  <si>
    <t>OTROS BIENES TRANSPORTABLES N.C.P.</t>
  </si>
  <si>
    <t>PRODUCTOS METÁLICOS ELABORADOS (EXCEPTO MAQUINARIA Y EQUIPO)</t>
  </si>
  <si>
    <t>EQUIPO Y APARATOS DE RADIO, TELEVISIÓN Y COMUNICACIONES</t>
  </si>
  <si>
    <t>ALOJAMIENTO; SERVICIOS DE SUMINISTROS DE COMIDAS Y BEBIDAS</t>
  </si>
  <si>
    <t>SERVICIOS DE TRANSPORTE DE PASAJEROS</t>
  </si>
  <si>
    <t>SERVICIOS DE TRANSPORTE DE CARGA</t>
  </si>
  <si>
    <t>SERVICIOS DE ALQUILER DE VEHÍCULOS DE TRANSPORTE CON OPERARIO</t>
  </si>
  <si>
    <t>SERVICIOS POSTALES Y DE MENSAJERÍA</t>
  </si>
  <si>
    <t>SERVICIOS DE DISTRIBUCIÓN DE ELECTRICIDAD, GAS Y AGUA (POR CUENTA PROPIA)</t>
  </si>
  <si>
    <t>SERVICIOS FINANCIEROS Y SERVICIOS CONEXOS</t>
  </si>
  <si>
    <t>SERVICIOS INMOBILIARIOS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</si>
  <si>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</si>
  <si>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</si>
  <si>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</si>
  <si>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</si>
  <si>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</si>
  <si>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</si>
  <si>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DE EDUCACIÓN</t>
  </si>
  <si>
    <t>SERVICIOS PARA EL CUIDADO DE LA SALUD HUMANA Y SERVICIOS SOCIALES</t>
  </si>
  <si>
    <t>SERVICIOS DE ALCANTARILLADO, RECOLECCIÓN, TRATAMIENTO Y DISPOSICIÓN DE DESECHOS Y OTROS SERVICIOS DE SANEAMIENTO AMBIENTAL</t>
  </si>
  <si>
    <t>SERVICIOS DE ESPARCIMIENTO, CULTURALES Y DEPORTIVOS</t>
  </si>
  <si>
    <t>OTROS SERVICIOS</t>
  </si>
  <si>
    <t>A ENTIDADES DEL GOBIERNO</t>
  </si>
  <si>
    <t>A ORGANOS DEL PGN</t>
  </si>
  <si>
    <t>999</t>
  </si>
  <si>
    <t>4</t>
  </si>
  <si>
    <t>APROPIACIÓN BLOQUEADA</t>
  </si>
  <si>
    <t>4=(1+2-3-4)</t>
  </si>
  <si>
    <t>MAQUINARIA DE OFICINA, CONTABILIDAD E INFORMÁTICA</t>
  </si>
  <si>
    <t>MAQUINARIA Y APARATOS ELÉCTRICOS</t>
  </si>
  <si>
    <t>OTRAS TRANSFERENCIAS-DISTRIBUCIÓN PREVIO CONCEPTO DGPPN</t>
  </si>
  <si>
    <t>025</t>
  </si>
  <si>
    <t>INDEMNIZACIONES (NO DE PENSIONES)</t>
  </si>
  <si>
    <t>ATENCIÓN, ASISTENCIA Y REPARACIÓN INTEGRAL A LAS VÍCTIMAS</t>
  </si>
  <si>
    <t>IMPLEMENTACIÓN DE INTERVENCIÓN INTEGRAL APD CON ENFOQUE DIFERENCIAL ÉTNICO PARA INDIGENAS Y AFROS A NIVEL NACIONAL</t>
  </si>
  <si>
    <t>IMPLEMENTACIÓN DE UN ESQUEMA ESPECIAL DE ACOMPAÑAMIENTO FAMILIAR DIRIGIDO A LA POBLACIÓN VICTIMA DE DESPLAZAMIENTO FORZADO RETORNADA O REUBICADA EN ZONAS RURALES, A NIVEL NACIONAL-FEST</t>
  </si>
  <si>
    <t>IMPLEMENTACIÓN DE TRANSFERENCIAS MONETARIAS CONDICIONADAS PARA POBLACIÓN VULNERABLE A NIVEL NACIONAL-FIP NACIONAL</t>
  </si>
  <si>
    <t>IMPLEMENTACIÓN DE UNIDADES PRODUCTIVAS DE AUTOCONSUMO PARA POBLACIÓN POBRE Y VULNERABLE NACIONAL-RESA</t>
  </si>
  <si>
    <t>FORTALECIMIENTO PARA EL DESARROLLO DE INFRAESTRUCTURA SOCIAL Y HÁBITAT PARA LA INCLUSIÓN SOCIAL A NIVEL NACIONAL-FIP NACIONAL</t>
  </si>
  <si>
    <t>FORTALECIMIENTO A ENTIDADES TERRITORIALES EN POLITICA DE SEGURIDAD ALIMENTARIA NACIONAL</t>
  </si>
  <si>
    <t>IMPLEMENTACIÓN DE HERRAMIENTAS PARA LA INCLUSIÓN PRODUCTIVA DE LA POBLACIÓN EN SITUACIÓN DE POBREZA EXTREMA, VULNERABILIDAD Y VICTIMAS DEL DESPLAZAMIENTO FORZADO POR LA VIOLENCIA FIP A NIVEL NACIONAL</t>
  </si>
  <si>
    <t>IMPLEMENTACIÓN DE LA ESTRATEGIA DE ACOMPAÑAMIENTO FAMILIAR Y COMUNITARIO Y GESTIÓN DE LA OFERTA SOCIAL PARA LA SUPERACIÓN DE LA POBREZA-FIP A NIVEL NACIONAL</t>
  </si>
  <si>
    <t>FORTALECIMIENTO DE LA GESTIÓN DE OFERTA PARA LA SUPERACIÓN DE LA POBREZA-FIP A NIVEL NACIONAL</t>
  </si>
  <si>
    <t>IMPLEMENTACIÓN Y AMPLIACIÓN DE LAS TECNOLOGÍAS DE INFORMACIÓN Y COMUNICACIONES EN DPS A NIVEL NACIONAL</t>
  </si>
  <si>
    <t>Adiciones/
Créditos</t>
  </si>
  <si>
    <t>Reducciones/
Contracréditos</t>
  </si>
  <si>
    <t>IMPLEMENTACIÓN DE TRANSFERENCIAS MONETARIAS NO CONDICIONADAS PARA DISMINUÍR POBREZA MONETARIA EN LA POBLACIÓN POBRE NACIONAL</t>
  </si>
  <si>
    <t>SERVICIO DE APOYO FINANCIERO PARA LA ENTREGA DE TRANSFERENCIAS MONETARIAS NO CONDICIONADAS</t>
  </si>
  <si>
    <t>082</t>
  </si>
  <si>
    <t xml:space="preserve">FONDO DE MITIGACIÓN DE EMERGENCIAS - FOME </t>
  </si>
  <si>
    <t>*Apropiación Bloqueada en Funcionamiento en $11,791 e Inversión $580 millones de pesos</t>
  </si>
  <si>
    <t>**Apropiación Definitiva Adicionada por Transferencia FOME en $991,465 millones de pesos</t>
  </si>
  <si>
    <t>MES DE JUNIO DE 2020</t>
  </si>
  <si>
    <t xml:space="preserve">AUXILIO DE CONECTIVIDAD DIGITAL </t>
  </si>
  <si>
    <t>APARATOS MÉDICOS, INSTRUMENTOS ÓPTICOS Y DE PRECISIÓN, RELOJES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</si>
</sst>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* #,##0.00_);_(* \(#,##0.00\);_(* &quot;-&quot;??_);_(@_)"/>
    <numFmt numFmtId="165" formatCode="00"/>
    <numFmt numFmtId="166" formatCode="000"/>
    <numFmt numFmtId="167" formatCode="0.0%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rgb="FF000000"/>
      <name val="Calibri"/>
      <family val="2"/>
      <scheme val="minor"/>
    </font>
    <font>
      <sz val="11"/>
      <name val="Arial Narrow"/>
      <family val="2"/>
    </font>
    <font>
      <b/>
      <sz val="16"/>
      <color rgb="FF002060"/>
      <name val="Arial Narrow"/>
      <family val="2"/>
    </font>
    <font>
      <b/>
      <sz val="14"/>
      <color rgb="FF002060"/>
      <name val="Arial Narrow"/>
      <family val="2"/>
    </font>
    <font>
      <sz val="11"/>
      <color rgb="FFFF0000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Calibri"/>
      <family val="2"/>
    </font>
    <font>
      <b/>
      <sz val="11"/>
      <color theme="0"/>
      <name val="Arial Narrow"/>
      <family val="2"/>
    </font>
    <font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0"/>
      <color theme="0"/>
      <name val="Arial Narrow"/>
      <family val="2"/>
    </font>
    <font>
      <b/>
      <sz val="11"/>
      <color rgb="FFFF0000"/>
      <name val="Arial Narrow"/>
      <family val="2"/>
    </font>
    <font>
      <b/>
      <sz val="11"/>
      <color rgb="FF0070C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/>
      <name val="Arial Narrow"/>
      <family val="2"/>
    </font>
    <font>
      <sz val="10"/>
      <color rgb="FFFF0000"/>
      <name val="Arial Narrow"/>
      <family val="2"/>
    </font>
    <font>
      <sz val="11"/>
      <name val="Calibri"/>
      <family val="2"/>
    </font>
    <font>
      <b/>
      <i/>
      <sz val="11"/>
      <color indexed="8"/>
      <name val="Arial Narrow"/>
      <family val="2"/>
    </font>
    <font>
      <sz val="10"/>
      <color theme="1"/>
      <name val="Arial Narrow"/>
      <family val="2"/>
    </font>
    <font>
      <sz val="11"/>
      <color rgb="FF000000"/>
      <name val="Arial Narrow"/>
      <family val="2"/>
    </font>
    <font>
      <sz val="11"/>
      <color rgb="FF0070C0"/>
      <name val="Arial Narrow"/>
      <family val="2"/>
    </font>
    <font>
      <b/>
      <sz val="14"/>
      <color theme="1"/>
      <name val="Arial Narrow"/>
      <family val="2"/>
    </font>
    <font>
      <b/>
      <i/>
      <sz val="11"/>
      <color theme="1"/>
      <name val="Arial Narrow"/>
      <family val="2"/>
    </font>
    <font>
      <b/>
      <i/>
      <sz val="24"/>
      <color theme="1"/>
      <name val="Arial Narrow"/>
      <family val="2"/>
    </font>
    <font>
      <b/>
      <i/>
      <sz val="14"/>
      <color theme="1"/>
      <name val="Arial Narrow"/>
      <family val="2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6">
    <xf numFmtId="0" fontId="0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0" fillId="0" borderId="0" applyFill="0">
      <alignment horizontal="center" vertical="center" wrapText="1"/>
    </xf>
    <xf numFmtId="0" fontId="15" fillId="0" borderId="0"/>
    <xf numFmtId="166" fontId="17" fillId="2" borderId="0" applyFill="0" applyAlignment="0">
      <alignment horizontal="center" vertical="center"/>
    </xf>
    <xf numFmtId="41" fontId="3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</cellStyleXfs>
  <cellXfs count="210">
    <xf numFmtId="0" fontId="0" fillId="0" borderId="0" xfId="0"/>
    <xf numFmtId="165" fontId="8" fillId="0" borderId="7" xfId="5" applyFont="1" applyBorder="1">
      <alignment horizontal="center" vertical="center" wrapText="1"/>
    </xf>
    <xf numFmtId="4" fontId="11" fillId="0" borderId="18" xfId="4" applyNumberFormat="1" applyFont="1" applyBorder="1" applyAlignment="1">
      <alignment horizontal="center" vertical="center" wrapText="1"/>
    </xf>
    <xf numFmtId="4" fontId="11" fillId="0" borderId="7" xfId="4" applyNumberFormat="1" applyFont="1" applyBorder="1" applyAlignment="1">
      <alignment horizontal="center" vertical="center" wrapText="1"/>
    </xf>
    <xf numFmtId="49" fontId="16" fillId="0" borderId="7" xfId="6" applyNumberFormat="1" applyFont="1" applyBorder="1" applyAlignment="1">
      <alignment vertical="center" wrapText="1"/>
    </xf>
    <xf numFmtId="49" fontId="9" fillId="0" borderId="7" xfId="6" applyNumberFormat="1" applyFont="1" applyBorder="1" applyAlignment="1">
      <alignment vertical="center"/>
    </xf>
    <xf numFmtId="49" fontId="12" fillId="0" borderId="15" xfId="1" applyNumberFormat="1" applyFont="1" applyBorder="1" applyAlignment="1">
      <alignment vertical="center"/>
    </xf>
    <xf numFmtId="49" fontId="12" fillId="0" borderId="4" xfId="1" applyNumberFormat="1" applyFont="1" applyBorder="1" applyAlignment="1">
      <alignment vertical="center"/>
    </xf>
    <xf numFmtId="49" fontId="9" fillId="0" borderId="4" xfId="6" applyNumberFormat="1" applyFont="1" applyBorder="1" applyAlignment="1">
      <alignment vertical="center"/>
    </xf>
    <xf numFmtId="49" fontId="9" fillId="0" borderId="19" xfId="6" applyNumberFormat="1" applyFont="1" applyBorder="1" applyAlignment="1">
      <alignment vertical="center"/>
    </xf>
    <xf numFmtId="49" fontId="9" fillId="0" borderId="20" xfId="6" applyNumberFormat="1" applyFont="1" applyBorder="1" applyAlignment="1">
      <alignment vertical="center"/>
    </xf>
    <xf numFmtId="49" fontId="11" fillId="0" borderId="21" xfId="4" applyNumberFormat="1" applyFont="1" applyBorder="1" applyAlignment="1">
      <alignment horizontal="center" vertical="center" wrapText="1"/>
    </xf>
    <xf numFmtId="49" fontId="11" fillId="0" borderId="21" xfId="4" applyNumberFormat="1" applyFont="1" applyBorder="1" applyAlignment="1">
      <alignment horizontal="center" vertical="center"/>
    </xf>
    <xf numFmtId="165" fontId="8" fillId="3" borderId="6" xfId="5" applyFont="1" applyFill="1" applyBorder="1" applyAlignment="1">
      <alignment horizontal="left" vertical="center" wrapText="1"/>
    </xf>
    <xf numFmtId="4" fontId="8" fillId="3" borderId="6" xfId="5" applyNumberFormat="1" applyFont="1" applyFill="1" applyBorder="1" applyAlignment="1">
      <alignment horizontal="right" vertical="center"/>
    </xf>
    <xf numFmtId="165" fontId="8" fillId="4" borderId="6" xfId="5" applyFont="1" applyFill="1" applyBorder="1" applyAlignment="1">
      <alignment horizontal="left" vertical="center" wrapText="1"/>
    </xf>
    <xf numFmtId="4" fontId="8" fillId="4" borderId="6" xfId="5" applyNumberFormat="1" applyFont="1" applyFill="1" applyBorder="1" applyAlignment="1">
      <alignment horizontal="right" vertical="center"/>
    </xf>
    <xf numFmtId="165" fontId="4" fillId="5" borderId="6" xfId="5" applyFont="1" applyFill="1" applyBorder="1" applyAlignment="1">
      <alignment horizontal="left" vertical="center" wrapText="1"/>
    </xf>
    <xf numFmtId="4" fontId="4" fillId="5" borderId="6" xfId="5" applyNumberFormat="1" applyFont="1" applyFill="1" applyBorder="1" applyAlignment="1">
      <alignment horizontal="right" vertical="center"/>
    </xf>
    <xf numFmtId="0" fontId="8" fillId="6" borderId="6" xfId="5" applyNumberFormat="1" applyFont="1" applyFill="1" applyBorder="1" applyAlignment="1" applyProtection="1">
      <alignment horizontal="left" vertical="center" wrapText="1"/>
      <protection locked="0"/>
    </xf>
    <xf numFmtId="165" fontId="14" fillId="2" borderId="6" xfId="5" applyFont="1" applyFill="1" applyBorder="1" applyAlignment="1">
      <alignment horizontal="left" vertical="center" wrapText="1"/>
    </xf>
    <xf numFmtId="4" fontId="14" fillId="2" borderId="6" xfId="5" applyNumberFormat="1" applyFont="1" applyFill="1" applyBorder="1" applyAlignment="1">
      <alignment horizontal="right" vertical="center"/>
    </xf>
    <xf numFmtId="165" fontId="14" fillId="2" borderId="21" xfId="5" applyFont="1" applyFill="1" applyBorder="1" applyAlignment="1">
      <alignment horizontal="left" vertical="center" wrapText="1"/>
    </xf>
    <xf numFmtId="4" fontId="14" fillId="2" borderId="21" xfId="5" applyNumberFormat="1" applyFont="1" applyFill="1" applyBorder="1" applyAlignment="1">
      <alignment horizontal="right" vertical="center"/>
    </xf>
    <xf numFmtId="166" fontId="14" fillId="2" borderId="21" xfId="7" applyFont="1" applyBorder="1" applyAlignment="1">
      <alignment horizontal="left" vertical="center" wrapText="1"/>
    </xf>
    <xf numFmtId="4" fontId="14" fillId="2" borderId="21" xfId="7" applyNumberFormat="1" applyFont="1" applyBorder="1" applyAlignment="1">
      <alignment horizontal="right" vertical="center"/>
    </xf>
    <xf numFmtId="0" fontId="4" fillId="0" borderId="6" xfId="5" applyNumberFormat="1" applyFont="1" applyBorder="1" applyAlignment="1" applyProtection="1">
      <alignment horizontal="left" vertical="center" wrapText="1"/>
      <protection locked="0"/>
    </xf>
    <xf numFmtId="49" fontId="7" fillId="0" borderId="0" xfId="1" applyNumberFormat="1" applyFont="1" applyAlignment="1">
      <alignment horizontal="center" vertical="center"/>
    </xf>
    <xf numFmtId="4" fontId="18" fillId="0" borderId="0" xfId="4" applyNumberFormat="1" applyFont="1" applyAlignment="1">
      <alignment horizontal="right" vertical="center"/>
    </xf>
    <xf numFmtId="4" fontId="19" fillId="0" borderId="0" xfId="4" applyNumberFormat="1" applyFont="1" applyAlignment="1">
      <alignment horizontal="right"/>
    </xf>
    <xf numFmtId="4" fontId="4" fillId="0" borderId="6" xfId="8" applyNumberFormat="1" applyFont="1" applyBorder="1" applyAlignment="1">
      <alignment horizontal="right" vertical="center"/>
    </xf>
    <xf numFmtId="49" fontId="7" fillId="0" borderId="0" xfId="1" applyNumberFormat="1" applyFont="1" applyAlignment="1">
      <alignment vertical="center"/>
    </xf>
    <xf numFmtId="49" fontId="7" fillId="0" borderId="0" xfId="1" applyNumberFormat="1" applyFont="1" applyAlignment="1">
      <alignment horizontal="left" vertical="center"/>
    </xf>
    <xf numFmtId="4" fontId="4" fillId="0" borderId="6" xfId="8" applyNumberFormat="1" applyFont="1" applyFill="1" applyBorder="1" applyAlignment="1">
      <alignment horizontal="right" vertical="center"/>
    </xf>
    <xf numFmtId="49" fontId="18" fillId="0" borderId="0" xfId="1" applyNumberFormat="1" applyFont="1" applyAlignment="1">
      <alignment vertical="center"/>
    </xf>
    <xf numFmtId="49" fontId="22" fillId="0" borderId="0" xfId="1" applyNumberFormat="1" applyFont="1" applyAlignment="1">
      <alignment horizontal="center" vertical="center"/>
    </xf>
    <xf numFmtId="0" fontId="17" fillId="0" borderId="0" xfId="6" applyFont="1"/>
    <xf numFmtId="49" fontId="7" fillId="0" borderId="0" xfId="1" applyNumberFormat="1" applyFont="1" applyFill="1" applyAlignment="1">
      <alignment vertical="center"/>
    </xf>
    <xf numFmtId="49" fontId="7" fillId="0" borderId="0" xfId="1" applyNumberFormat="1" applyFont="1" applyFill="1" applyAlignment="1">
      <alignment horizontal="center" vertical="center"/>
    </xf>
    <xf numFmtId="0" fontId="7" fillId="0" borderId="0" xfId="1" applyFont="1" applyFill="1" applyAlignment="1">
      <alignment wrapText="1"/>
    </xf>
    <xf numFmtId="4" fontId="23" fillId="0" borderId="0" xfId="4" applyNumberFormat="1" applyFont="1" applyFill="1"/>
    <xf numFmtId="0" fontId="23" fillId="0" borderId="0" xfId="6" applyFont="1"/>
    <xf numFmtId="49" fontId="9" fillId="0" borderId="0" xfId="6" applyNumberFormat="1" applyFont="1" applyFill="1"/>
    <xf numFmtId="49" fontId="25" fillId="0" borderId="0" xfId="1" applyNumberFormat="1" applyFont="1" applyFill="1" applyAlignment="1">
      <alignment vertical="center" wrapText="1"/>
    </xf>
    <xf numFmtId="0" fontId="26" fillId="0" borderId="0" xfId="6" applyFont="1"/>
    <xf numFmtId="49" fontId="4" fillId="0" borderId="0" xfId="1" applyNumberFormat="1" applyFont="1" applyFill="1" applyAlignment="1">
      <alignment vertical="center"/>
    </xf>
    <xf numFmtId="49" fontId="11" fillId="0" borderId="0" xfId="1" applyNumberFormat="1" applyFont="1" applyFill="1" applyAlignment="1">
      <alignment vertical="center"/>
    </xf>
    <xf numFmtId="49" fontId="11" fillId="0" borderId="0" xfId="1" applyNumberFormat="1" applyFont="1" applyFill="1" applyAlignment="1">
      <alignment horizontal="center" vertical="center"/>
    </xf>
    <xf numFmtId="49" fontId="12" fillId="0" borderId="0" xfId="1" applyNumberFormat="1" applyFont="1" applyFill="1" applyAlignment="1">
      <alignment horizontal="center" vertical="center"/>
    </xf>
    <xf numFmtId="49" fontId="11" fillId="0" borderId="8" xfId="1" applyNumberFormat="1" applyFont="1" applyBorder="1" applyAlignment="1">
      <alignment vertical="center" wrapText="1"/>
    </xf>
    <xf numFmtId="49" fontId="12" fillId="0" borderId="9" xfId="1" applyNumberFormat="1" applyFont="1" applyBorder="1" applyAlignment="1">
      <alignment vertical="center" wrapText="1"/>
    </xf>
    <xf numFmtId="49" fontId="12" fillId="0" borderId="2" xfId="1" applyNumberFormat="1" applyFont="1" applyBorder="1" applyAlignment="1">
      <alignment vertical="center" wrapText="1"/>
    </xf>
    <xf numFmtId="49" fontId="11" fillId="0" borderId="2" xfId="1" applyNumberFormat="1" applyFont="1" applyBorder="1" applyAlignment="1">
      <alignment vertical="center" wrapText="1"/>
    </xf>
    <xf numFmtId="49" fontId="11" fillId="0" borderId="10" xfId="1" applyNumberFormat="1" applyFont="1" applyBorder="1" applyAlignment="1">
      <alignment vertical="center" wrapText="1"/>
    </xf>
    <xf numFmtId="49" fontId="11" fillId="0" borderId="11" xfId="1" applyNumberFormat="1" applyFont="1" applyBorder="1" applyAlignment="1">
      <alignment horizontal="center" vertical="center" wrapText="1"/>
    </xf>
    <xf numFmtId="49" fontId="11" fillId="0" borderId="3" xfId="1" applyNumberFormat="1" applyFont="1" applyBorder="1" applyAlignment="1">
      <alignment horizontal="center" vertical="center" wrapText="1"/>
    </xf>
    <xf numFmtId="0" fontId="11" fillId="0" borderId="8" xfId="1" applyFont="1" applyBorder="1" applyAlignment="1">
      <alignment vertical="center" wrapText="1"/>
    </xf>
    <xf numFmtId="4" fontId="11" fillId="0" borderId="12" xfId="4" applyNumberFormat="1" applyFont="1" applyBorder="1" applyAlignment="1">
      <alignment vertical="center" wrapText="1"/>
    </xf>
    <xf numFmtId="0" fontId="14" fillId="0" borderId="8" xfId="1" applyFont="1" applyBorder="1" applyAlignment="1">
      <alignment horizontal="center" vertical="center" wrapText="1"/>
    </xf>
    <xf numFmtId="4" fontId="11" fillId="0" borderId="11" xfId="4" applyNumberFormat="1" applyFont="1" applyBorder="1" applyAlignment="1">
      <alignment horizontal="center" vertical="center" wrapText="1"/>
    </xf>
    <xf numFmtId="4" fontId="11" fillId="0" borderId="3" xfId="4" applyNumberFormat="1" applyFont="1" applyBorder="1" applyAlignment="1">
      <alignment horizontal="center" vertical="center" wrapText="1"/>
    </xf>
    <xf numFmtId="49" fontId="17" fillId="0" borderId="0" xfId="4" applyNumberFormat="1" applyFont="1" applyAlignment="1">
      <alignment horizontal="center"/>
    </xf>
    <xf numFmtId="49" fontId="9" fillId="0" borderId="16" xfId="6" applyNumberFormat="1" applyFont="1" applyBorder="1" applyAlignment="1">
      <alignment vertical="center"/>
    </xf>
    <xf numFmtId="49" fontId="11" fillId="0" borderId="19" xfId="4" applyNumberFormat="1" applyFont="1" applyBorder="1" applyAlignment="1">
      <alignment horizontal="center" vertical="center"/>
    </xf>
    <xf numFmtId="49" fontId="11" fillId="0" borderId="20" xfId="4" applyNumberFormat="1" applyFont="1" applyBorder="1" applyAlignment="1">
      <alignment horizontal="center" vertical="center"/>
    </xf>
    <xf numFmtId="49" fontId="27" fillId="0" borderId="0" xfId="4" applyNumberFormat="1" applyFont="1" applyAlignment="1">
      <alignment horizontal="center"/>
    </xf>
    <xf numFmtId="49" fontId="14" fillId="2" borderId="0" xfId="5" applyNumberFormat="1" applyFont="1" applyFill="1" applyAlignment="1">
      <alignment horizontal="center" vertical="center"/>
    </xf>
    <xf numFmtId="0" fontId="4" fillId="0" borderId="6" xfId="2" applyFont="1" applyBorder="1" applyAlignment="1">
      <alignment horizontal="left" vertical="center" wrapText="1" readingOrder="1"/>
    </xf>
    <xf numFmtId="0" fontId="4" fillId="0" borderId="25" xfId="2" applyFont="1" applyBorder="1" applyAlignment="1">
      <alignment horizontal="left" vertical="center" wrapText="1" readingOrder="1"/>
    </xf>
    <xf numFmtId="49" fontId="4" fillId="0" borderId="0" xfId="2" applyNumberFormat="1" applyFont="1" applyAlignment="1">
      <alignment horizontal="center" vertical="center" wrapText="1" readingOrder="1"/>
    </xf>
    <xf numFmtId="49" fontId="8" fillId="4" borderId="0" xfId="5" applyNumberFormat="1" applyFont="1" applyFill="1" applyAlignment="1">
      <alignment horizontal="center" vertical="center"/>
    </xf>
    <xf numFmtId="49" fontId="7" fillId="0" borderId="0" xfId="2" applyNumberFormat="1" applyFont="1" applyAlignment="1">
      <alignment horizontal="center" vertical="center" readingOrder="1"/>
    </xf>
    <xf numFmtId="49" fontId="4" fillId="0" borderId="0" xfId="2" applyNumberFormat="1" applyFont="1" applyAlignment="1">
      <alignment horizontal="center" vertical="center" readingOrder="1"/>
    </xf>
    <xf numFmtId="49" fontId="4" fillId="0" borderId="0" xfId="1" applyNumberFormat="1" applyFont="1" applyAlignment="1">
      <alignment vertical="center"/>
    </xf>
    <xf numFmtId="49" fontId="18" fillId="7" borderId="0" xfId="1" applyNumberFormat="1" applyFont="1" applyFill="1" applyAlignment="1">
      <alignment horizontal="center" vertical="center"/>
    </xf>
    <xf numFmtId="49" fontId="18" fillId="0" borderId="0" xfId="1" applyNumberFormat="1" applyFont="1" applyAlignment="1">
      <alignment horizontal="center" vertical="center"/>
    </xf>
    <xf numFmtId="3" fontId="18" fillId="0" borderId="0" xfId="1" applyNumberFormat="1" applyFont="1" applyAlignment="1">
      <alignment horizontal="left" vertical="center" wrapText="1"/>
    </xf>
    <xf numFmtId="49" fontId="22" fillId="0" borderId="0" xfId="1" applyNumberFormat="1" applyFont="1"/>
    <xf numFmtId="49" fontId="22" fillId="0" borderId="0" xfId="6" applyNumberFormat="1" applyFont="1" applyAlignment="1" applyProtection="1">
      <alignment horizontal="center" wrapText="1" readingOrder="1"/>
      <protection locked="0"/>
    </xf>
    <xf numFmtId="4" fontId="19" fillId="0" borderId="0" xfId="4" applyNumberFormat="1" applyFont="1" applyAlignment="1">
      <alignment horizontal="right" wrapText="1"/>
    </xf>
    <xf numFmtId="49" fontId="22" fillId="0" borderId="0" xfId="1" applyNumberFormat="1" applyFont="1" applyAlignment="1">
      <alignment horizontal="left"/>
    </xf>
    <xf numFmtId="49" fontId="22" fillId="0" borderId="0" xfId="1" applyNumberFormat="1" applyFont="1" applyAlignment="1">
      <alignment horizontal="center"/>
    </xf>
    <xf numFmtId="49" fontId="22" fillId="0" borderId="0" xfId="1" applyNumberFormat="1" applyFont="1" applyAlignment="1">
      <alignment vertical="center"/>
    </xf>
    <xf numFmtId="49" fontId="22" fillId="0" borderId="0" xfId="1" applyNumberFormat="1" applyFont="1" applyAlignment="1">
      <alignment horizontal="left" vertical="center"/>
    </xf>
    <xf numFmtId="4" fontId="7" fillId="7" borderId="0" xfId="4" applyNumberFormat="1" applyFont="1" applyFill="1" applyAlignment="1">
      <alignment horizontal="right" vertical="center"/>
    </xf>
    <xf numFmtId="4" fontId="19" fillId="0" borderId="0" xfId="4" applyNumberFormat="1" applyFont="1" applyAlignment="1">
      <alignment horizontal="right" vertical="center"/>
    </xf>
    <xf numFmtId="49" fontId="9" fillId="0" borderId="0" xfId="1" applyNumberFormat="1" applyFont="1" applyAlignment="1">
      <alignment horizontal="center" vertical="center"/>
    </xf>
    <xf numFmtId="49" fontId="9" fillId="0" borderId="0" xfId="1" applyNumberFormat="1" applyFont="1" applyAlignment="1">
      <alignment horizontal="left" vertical="center"/>
    </xf>
    <xf numFmtId="3" fontId="16" fillId="0" borderId="0" xfId="1" applyNumberFormat="1" applyFont="1" applyAlignment="1">
      <alignment horizontal="left" vertical="center" wrapText="1"/>
    </xf>
    <xf numFmtId="4" fontId="29" fillId="0" borderId="0" xfId="4" applyNumberFormat="1" applyFont="1" applyAlignment="1">
      <alignment horizontal="right" vertical="center"/>
    </xf>
    <xf numFmtId="49" fontId="16" fillId="0" borderId="0" xfId="1" applyNumberFormat="1" applyFont="1" applyAlignment="1">
      <alignment horizontal="center" vertical="center"/>
    </xf>
    <xf numFmtId="0" fontId="30" fillId="0" borderId="0" xfId="1" applyFont="1" applyAlignment="1">
      <alignment horizontal="center" vertical="center" wrapText="1"/>
    </xf>
    <xf numFmtId="0" fontId="31" fillId="0" borderId="0" xfId="1" applyFont="1" applyAlignment="1">
      <alignment horizontal="center" vertical="center"/>
    </xf>
    <xf numFmtId="49" fontId="30" fillId="0" borderId="0" xfId="1" applyNumberFormat="1" applyFont="1" applyAlignment="1">
      <alignment horizontal="center" vertical="center"/>
    </xf>
    <xf numFmtId="0" fontId="9" fillId="0" borderId="0" xfId="6" applyFont="1"/>
    <xf numFmtId="0" fontId="32" fillId="0" borderId="0" xfId="1" applyFont="1" applyAlignment="1">
      <alignment horizontal="center" vertical="center"/>
    </xf>
    <xf numFmtId="4" fontId="32" fillId="0" borderId="0" xfId="1" applyNumberFormat="1" applyFont="1" applyAlignment="1">
      <alignment horizontal="center" vertical="center"/>
    </xf>
    <xf numFmtId="0" fontId="4" fillId="0" borderId="0" xfId="1" applyFont="1" applyAlignment="1">
      <alignment wrapText="1"/>
    </xf>
    <xf numFmtId="4" fontId="4" fillId="0" borderId="0" xfId="4" applyNumberFormat="1" applyFont="1"/>
    <xf numFmtId="4" fontId="10" fillId="0" borderId="0" xfId="4" applyNumberFormat="1" applyFont="1"/>
    <xf numFmtId="3" fontId="19" fillId="0" borderId="0" xfId="4" applyNumberFormat="1" applyFont="1" applyAlignment="1">
      <alignment horizontal="right"/>
    </xf>
    <xf numFmtId="49" fontId="4" fillId="0" borderId="0" xfId="1" applyNumberFormat="1" applyFont="1" applyAlignment="1">
      <alignment horizontal="center" vertical="center"/>
    </xf>
    <xf numFmtId="0" fontId="9" fillId="0" borderId="0" xfId="6" applyFont="1" applyAlignment="1">
      <alignment wrapText="1"/>
    </xf>
    <xf numFmtId="49" fontId="9" fillId="0" borderId="0" xfId="6" applyNumberFormat="1" applyFont="1"/>
    <xf numFmtId="4" fontId="11" fillId="0" borderId="12" xfId="4" applyNumberFormat="1" applyFont="1" applyBorder="1" applyAlignment="1">
      <alignment horizontal="center" vertical="center" wrapText="1"/>
    </xf>
    <xf numFmtId="4" fontId="11" fillId="0" borderId="29" xfId="4" applyNumberFormat="1" applyFont="1" applyBorder="1" applyAlignment="1">
      <alignment horizontal="center" vertical="center" wrapText="1"/>
    </xf>
    <xf numFmtId="49" fontId="11" fillId="0" borderId="14" xfId="4" applyNumberFormat="1" applyFont="1" applyBorder="1" applyAlignment="1">
      <alignment horizontal="center" vertical="center"/>
    </xf>
    <xf numFmtId="3" fontId="22" fillId="0" borderId="0" xfId="4" applyNumberFormat="1" applyFont="1" applyFill="1" applyAlignment="1">
      <alignment horizontal="center"/>
    </xf>
    <xf numFmtId="3" fontId="9" fillId="0" borderId="0" xfId="6" applyNumberFormat="1" applyFont="1"/>
    <xf numFmtId="4" fontId="14" fillId="0" borderId="0" xfId="4" applyNumberFormat="1" applyFont="1" applyAlignment="1">
      <alignment horizontal="right" wrapText="1"/>
    </xf>
    <xf numFmtId="49" fontId="17" fillId="0" borderId="0" xfId="6" applyNumberFormat="1" applyFont="1"/>
    <xf numFmtId="49" fontId="7" fillId="0" borderId="0" xfId="1" applyNumberFormat="1" applyFont="1" applyFill="1" applyAlignment="1">
      <alignment horizontal="left" vertical="center" wrapText="1"/>
    </xf>
    <xf numFmtId="49" fontId="24" fillId="0" borderId="0" xfId="2" applyNumberFormat="1" applyFont="1" applyFill="1"/>
    <xf numFmtId="49" fontId="8" fillId="0" borderId="7" xfId="5" applyNumberFormat="1" applyFont="1" applyBorder="1">
      <alignment horizontal="center" vertical="center" wrapText="1"/>
    </xf>
    <xf numFmtId="49" fontId="4" fillId="0" borderId="7" xfId="5" applyNumberFormat="1" applyFont="1" applyBorder="1" applyAlignment="1">
      <alignment horizontal="center" vertical="center"/>
    </xf>
    <xf numFmtId="49" fontId="4" fillId="0" borderId="15" xfId="5" applyNumberFormat="1" applyFont="1" applyBorder="1" applyAlignment="1">
      <alignment horizontal="center" vertical="center"/>
    </xf>
    <xf numFmtId="49" fontId="4" fillId="0" borderId="4" xfId="5" applyNumberFormat="1" applyFont="1" applyBorder="1" applyAlignment="1">
      <alignment horizontal="center" vertical="center"/>
    </xf>
    <xf numFmtId="49" fontId="4" fillId="0" borderId="16" xfId="5" applyNumberFormat="1" applyFont="1" applyBorder="1" applyAlignment="1">
      <alignment horizontal="center" vertical="center"/>
    </xf>
    <xf numFmtId="49" fontId="8" fillId="0" borderId="17" xfId="5" applyNumberFormat="1" applyFont="1" applyBorder="1" applyAlignment="1">
      <alignment horizontal="center" vertical="center"/>
    </xf>
    <xf numFmtId="49" fontId="8" fillId="0" borderId="5" xfId="5" applyNumberFormat="1" applyFont="1" applyBorder="1" applyAlignment="1">
      <alignment horizontal="center" vertical="center"/>
    </xf>
    <xf numFmtId="49" fontId="11" fillId="0" borderId="13" xfId="4" applyNumberFormat="1" applyFont="1" applyFill="1" applyBorder="1" applyAlignment="1">
      <alignment horizontal="center" vertical="center"/>
    </xf>
    <xf numFmtId="49" fontId="17" fillId="0" borderId="0" xfId="6" applyNumberFormat="1" applyFont="1" applyAlignment="1">
      <alignment vertical="center"/>
    </xf>
    <xf numFmtId="49" fontId="14" fillId="2" borderId="21" xfId="7" applyNumberFormat="1" applyFont="1" applyBorder="1" applyAlignment="1">
      <alignment horizontal="left" vertical="center" wrapText="1"/>
    </xf>
    <xf numFmtId="49" fontId="14" fillId="2" borderId="21" xfId="7" applyNumberFormat="1" applyFont="1" applyBorder="1">
      <alignment horizontal="center" vertical="center"/>
    </xf>
    <xf numFmtId="49" fontId="14" fillId="2" borderId="24" xfId="7" applyNumberFormat="1" applyFont="1" applyBorder="1">
      <alignment horizontal="center" vertical="center"/>
    </xf>
    <xf numFmtId="49" fontId="14" fillId="2" borderId="14" xfId="7" applyNumberFormat="1" applyFont="1" applyBorder="1">
      <alignment horizontal="center" vertical="center"/>
    </xf>
    <xf numFmtId="49" fontId="14" fillId="2" borderId="19" xfId="7" applyNumberFormat="1" applyFont="1" applyBorder="1">
      <alignment horizontal="center" vertical="center"/>
    </xf>
    <xf numFmtId="49" fontId="14" fillId="2" borderId="20" xfId="7" applyNumberFormat="1" applyFont="1" applyBorder="1">
      <alignment horizontal="center" vertical="center"/>
    </xf>
    <xf numFmtId="49" fontId="14" fillId="2" borderId="6" xfId="5" applyNumberFormat="1" applyFont="1" applyFill="1" applyBorder="1" applyAlignment="1">
      <alignment horizontal="left" vertical="center" wrapText="1"/>
    </xf>
    <xf numFmtId="49" fontId="14" fillId="2" borderId="6" xfId="5" applyNumberFormat="1" applyFont="1" applyFill="1" applyBorder="1" applyAlignment="1">
      <alignment horizontal="center" vertical="center"/>
    </xf>
    <xf numFmtId="49" fontId="14" fillId="2" borderId="22" xfId="5" applyNumberFormat="1" applyFont="1" applyFill="1" applyBorder="1" applyAlignment="1">
      <alignment horizontal="center" vertical="center"/>
    </xf>
    <xf numFmtId="49" fontId="14" fillId="2" borderId="23" xfId="5" applyNumberFormat="1" applyFont="1" applyFill="1" applyBorder="1" applyAlignment="1">
      <alignment horizontal="center" vertical="center"/>
    </xf>
    <xf numFmtId="49" fontId="8" fillId="3" borderId="6" xfId="5" applyNumberFormat="1" applyFont="1" applyFill="1" applyBorder="1" applyAlignment="1">
      <alignment horizontal="left" vertical="center" wrapText="1"/>
    </xf>
    <xf numFmtId="49" fontId="8" fillId="3" borderId="6" xfId="5" applyNumberFormat="1" applyFont="1" applyFill="1" applyBorder="1" applyAlignment="1">
      <alignment horizontal="center" vertical="center"/>
    </xf>
    <xf numFmtId="49" fontId="8" fillId="3" borderId="0" xfId="5" applyNumberFormat="1" applyFont="1" applyFill="1" applyAlignment="1">
      <alignment horizontal="center" vertical="center"/>
    </xf>
    <xf numFmtId="49" fontId="8" fillId="3" borderId="22" xfId="5" applyNumberFormat="1" applyFont="1" applyFill="1" applyBorder="1" applyAlignment="1">
      <alignment horizontal="center" vertical="center"/>
    </xf>
    <xf numFmtId="49" fontId="8" fillId="3" borderId="23" xfId="5" applyNumberFormat="1" applyFont="1" applyFill="1" applyBorder="1" applyAlignment="1">
      <alignment horizontal="center" vertical="center"/>
    </xf>
    <xf numFmtId="49" fontId="8" fillId="4" borderId="6" xfId="5" applyNumberFormat="1" applyFont="1" applyFill="1" applyBorder="1" applyAlignment="1">
      <alignment horizontal="left" vertical="center" wrapText="1"/>
    </xf>
    <xf numFmtId="49" fontId="8" fillId="4" borderId="6" xfId="5" applyNumberFormat="1" applyFont="1" applyFill="1" applyBorder="1" applyAlignment="1">
      <alignment horizontal="center" vertical="center"/>
    </xf>
    <xf numFmtId="49" fontId="8" fillId="4" borderId="22" xfId="5" applyNumberFormat="1" applyFont="1" applyFill="1" applyBorder="1" applyAlignment="1">
      <alignment horizontal="center" vertical="center"/>
    </xf>
    <xf numFmtId="49" fontId="8" fillId="4" borderId="23" xfId="5" applyNumberFormat="1" applyFont="1" applyFill="1" applyBorder="1" applyAlignment="1">
      <alignment horizontal="center" vertical="center"/>
    </xf>
    <xf numFmtId="49" fontId="4" fillId="5" borderId="6" xfId="5" applyNumberFormat="1" applyFont="1" applyFill="1" applyBorder="1" applyAlignment="1">
      <alignment horizontal="left" vertical="center" wrapText="1"/>
    </xf>
    <xf numFmtId="49" fontId="4" fillId="5" borderId="6" xfId="5" applyNumberFormat="1" applyFont="1" applyFill="1" applyBorder="1" applyAlignment="1">
      <alignment horizontal="center" vertical="center"/>
    </xf>
    <xf numFmtId="49" fontId="4" fillId="5" borderId="0" xfId="5" applyNumberFormat="1" applyFont="1" applyFill="1" applyAlignment="1">
      <alignment horizontal="center" vertical="center"/>
    </xf>
    <xf numFmtId="49" fontId="4" fillId="5" borderId="22" xfId="5" applyNumberFormat="1" applyFont="1" applyFill="1" applyBorder="1" applyAlignment="1">
      <alignment horizontal="center" vertical="center"/>
    </xf>
    <xf numFmtId="49" fontId="4" fillId="5" borderId="23" xfId="5" applyNumberFormat="1" applyFont="1" applyFill="1" applyBorder="1" applyAlignment="1">
      <alignment horizontal="center" vertical="center"/>
    </xf>
    <xf numFmtId="49" fontId="4" fillId="0" borderId="6" xfId="2" applyNumberFormat="1" applyFont="1" applyBorder="1" applyAlignment="1">
      <alignment horizontal="left" vertical="center" wrapText="1" readingOrder="1"/>
    </xf>
    <xf numFmtId="49" fontId="4" fillId="0" borderId="6" xfId="2" applyNumberFormat="1" applyFont="1" applyBorder="1" applyAlignment="1">
      <alignment horizontal="center" vertical="center" wrapText="1" readingOrder="1"/>
    </xf>
    <xf numFmtId="49" fontId="4" fillId="0" borderId="22" xfId="2" applyNumberFormat="1" applyFont="1" applyBorder="1" applyAlignment="1">
      <alignment horizontal="center" vertical="center" wrapText="1" readingOrder="1"/>
    </xf>
    <xf numFmtId="49" fontId="4" fillId="0" borderId="23" xfId="2" applyNumberFormat="1" applyFont="1" applyBorder="1" applyAlignment="1">
      <alignment horizontal="center" vertical="center" wrapText="1" readingOrder="1"/>
    </xf>
    <xf numFmtId="4" fontId="4" fillId="0" borderId="6" xfId="13" applyNumberFormat="1" applyFont="1" applyBorder="1" applyAlignment="1">
      <alignment horizontal="right" vertical="center"/>
    </xf>
    <xf numFmtId="49" fontId="8" fillId="4" borderId="6" xfId="2" applyNumberFormat="1" applyFont="1" applyFill="1" applyBorder="1" applyAlignment="1">
      <alignment horizontal="left" vertical="center" wrapText="1" readingOrder="1"/>
    </xf>
    <xf numFmtId="49" fontId="8" fillId="4" borderId="6" xfId="2" applyNumberFormat="1" applyFont="1" applyFill="1" applyBorder="1" applyAlignment="1">
      <alignment horizontal="center" vertical="center" wrapText="1" readingOrder="1"/>
    </xf>
    <xf numFmtId="49" fontId="8" fillId="4" borderId="0" xfId="2" applyNumberFormat="1" applyFont="1" applyFill="1" applyAlignment="1">
      <alignment horizontal="center" vertical="center" wrapText="1" readingOrder="1"/>
    </xf>
    <xf numFmtId="49" fontId="8" fillId="4" borderId="22" xfId="2" applyNumberFormat="1" applyFont="1" applyFill="1" applyBorder="1" applyAlignment="1">
      <alignment horizontal="center" vertical="center" wrapText="1" readingOrder="1"/>
    </xf>
    <xf numFmtId="49" fontId="8" fillId="4" borderId="23" xfId="2" applyNumberFormat="1" applyFont="1" applyFill="1" applyBorder="1" applyAlignment="1">
      <alignment horizontal="center" vertical="center" wrapText="1" readingOrder="1"/>
    </xf>
    <xf numFmtId="4" fontId="8" fillId="4" borderId="6" xfId="13" applyNumberFormat="1" applyFont="1" applyFill="1" applyBorder="1" applyAlignment="1">
      <alignment horizontal="right" vertical="center" wrapText="1" readingOrder="1"/>
    </xf>
    <xf numFmtId="49" fontId="4" fillId="0" borderId="25" xfId="2" applyNumberFormat="1" applyFont="1" applyBorder="1" applyAlignment="1">
      <alignment horizontal="left" vertical="center" wrapText="1" readingOrder="1"/>
    </xf>
    <xf numFmtId="49" fontId="4" fillId="0" borderId="25" xfId="2" applyNumberFormat="1" applyFont="1" applyBorder="1" applyAlignment="1">
      <alignment horizontal="center" vertical="center" wrapText="1" readingOrder="1"/>
    </xf>
    <xf numFmtId="49" fontId="4" fillId="0" borderId="26" xfId="2" applyNumberFormat="1" applyFont="1" applyBorder="1" applyAlignment="1">
      <alignment horizontal="center" vertical="center" wrapText="1" readingOrder="1"/>
    </xf>
    <xf numFmtId="49" fontId="4" fillId="0" borderId="27" xfId="2" applyNumberFormat="1" applyFont="1" applyBorder="1" applyAlignment="1">
      <alignment horizontal="center" vertical="center" wrapText="1" readingOrder="1"/>
    </xf>
    <xf numFmtId="49" fontId="4" fillId="0" borderId="28" xfId="2" applyNumberFormat="1" applyFont="1" applyBorder="1" applyAlignment="1">
      <alignment horizontal="center" vertical="center" wrapText="1" readingOrder="1"/>
    </xf>
    <xf numFmtId="4" fontId="4" fillId="0" borderId="25" xfId="13" applyNumberFormat="1" applyFont="1" applyBorder="1" applyAlignment="1">
      <alignment horizontal="right" vertical="center"/>
    </xf>
    <xf numFmtId="4" fontId="4" fillId="0" borderId="6" xfId="13" applyNumberFormat="1" applyFont="1" applyFill="1" applyBorder="1" applyAlignment="1">
      <alignment horizontal="right" vertical="center"/>
    </xf>
    <xf numFmtId="49" fontId="4" fillId="0" borderId="6" xfId="5" applyNumberFormat="1" applyFont="1" applyFill="1" applyBorder="1" applyAlignment="1">
      <alignment horizontal="center" vertical="center"/>
    </xf>
    <xf numFmtId="49" fontId="4" fillId="0" borderId="0" xfId="5" applyNumberFormat="1" applyFont="1" applyFill="1" applyAlignment="1">
      <alignment horizontal="center" vertical="center"/>
    </xf>
    <xf numFmtId="49" fontId="4" fillId="0" borderId="6" xfId="14" applyNumberFormat="1" applyFont="1" applyBorder="1" applyAlignment="1">
      <alignment horizontal="left" vertical="center" wrapText="1" readingOrder="1"/>
    </xf>
    <xf numFmtId="49" fontId="4" fillId="0" borderId="6" xfId="14" applyNumberFormat="1" applyFont="1" applyBorder="1" applyAlignment="1">
      <alignment horizontal="center" vertical="center" wrapText="1" readingOrder="1"/>
    </xf>
    <xf numFmtId="49" fontId="4" fillId="0" borderId="0" xfId="14" applyNumberFormat="1" applyFont="1" applyAlignment="1">
      <alignment horizontal="center" vertical="center" wrapText="1" readingOrder="1"/>
    </xf>
    <xf numFmtId="49" fontId="4" fillId="0" borderId="22" xfId="14" applyNumberFormat="1" applyFont="1" applyBorder="1" applyAlignment="1">
      <alignment horizontal="center" vertical="center" wrapText="1" readingOrder="1"/>
    </xf>
    <xf numFmtId="49" fontId="4" fillId="0" borderId="23" xfId="14" applyNumberFormat="1" applyFont="1" applyBorder="1" applyAlignment="1">
      <alignment horizontal="center" vertical="center" wrapText="1" readingOrder="1"/>
    </xf>
    <xf numFmtId="0" fontId="4" fillId="0" borderId="6" xfId="14" applyFont="1" applyBorder="1" applyAlignment="1">
      <alignment horizontal="left" vertical="center" wrapText="1" readingOrder="1"/>
    </xf>
    <xf numFmtId="49" fontId="14" fillId="2" borderId="21" xfId="5" applyNumberFormat="1" applyFont="1" applyFill="1" applyBorder="1" applyAlignment="1">
      <alignment horizontal="left" vertical="center" wrapText="1"/>
    </xf>
    <xf numFmtId="49" fontId="14" fillId="2" borderId="21" xfId="5" applyNumberFormat="1" applyFont="1" applyFill="1" applyBorder="1" applyAlignment="1">
      <alignment horizontal="center" vertical="center"/>
    </xf>
    <xf numFmtId="49" fontId="14" fillId="2" borderId="24" xfId="5" applyNumberFormat="1" applyFont="1" applyFill="1" applyBorder="1" applyAlignment="1">
      <alignment horizontal="center" vertical="center"/>
    </xf>
    <xf numFmtId="49" fontId="14" fillId="2" borderId="19" xfId="5" applyNumberFormat="1" applyFont="1" applyFill="1" applyBorder="1" applyAlignment="1">
      <alignment horizontal="center" vertical="center"/>
    </xf>
    <xf numFmtId="49" fontId="14" fillId="2" borderId="20" xfId="5" applyNumberFormat="1" applyFont="1" applyFill="1" applyBorder="1" applyAlignment="1">
      <alignment horizontal="center" vertical="center"/>
    </xf>
    <xf numFmtId="49" fontId="4" fillId="0" borderId="22" xfId="2" applyNumberFormat="1" applyFont="1" applyFill="1" applyBorder="1" applyAlignment="1">
      <alignment horizontal="center" vertical="center" wrapText="1" readingOrder="1"/>
    </xf>
    <xf numFmtId="49" fontId="4" fillId="0" borderId="6" xfId="2" applyNumberFormat="1" applyFont="1" applyBorder="1" applyAlignment="1">
      <alignment horizontal="center" vertical="center" readingOrder="1"/>
    </xf>
    <xf numFmtId="4" fontId="7" fillId="0" borderId="6" xfId="13" applyNumberFormat="1" applyFont="1" applyFill="1" applyBorder="1" applyAlignment="1">
      <alignment horizontal="right" vertical="center"/>
    </xf>
    <xf numFmtId="49" fontId="4" fillId="0" borderId="22" xfId="2" applyNumberFormat="1" applyFont="1" applyBorder="1" applyAlignment="1">
      <alignment horizontal="center" vertical="center" readingOrder="1"/>
    </xf>
    <xf numFmtId="49" fontId="4" fillId="0" borderId="23" xfId="2" applyNumberFormat="1" applyFont="1" applyBorder="1" applyAlignment="1">
      <alignment horizontal="center" vertical="center" readingOrder="1"/>
    </xf>
    <xf numFmtId="4" fontId="28" fillId="0" borderId="6" xfId="13" applyNumberFormat="1" applyFont="1" applyFill="1" applyBorder="1" applyAlignment="1">
      <alignment horizontal="right" vertical="center"/>
    </xf>
    <xf numFmtId="49" fontId="7" fillId="5" borderId="22" xfId="5" applyNumberFormat="1" applyFont="1" applyFill="1" applyBorder="1" applyAlignment="1">
      <alignment horizontal="center" vertical="center"/>
    </xf>
    <xf numFmtId="49" fontId="7" fillId="0" borderId="22" xfId="2" applyNumberFormat="1" applyFont="1" applyBorder="1" applyAlignment="1">
      <alignment horizontal="center" vertical="center" wrapText="1" readingOrder="1"/>
    </xf>
    <xf numFmtId="4" fontId="7" fillId="0" borderId="6" xfId="13" applyNumberFormat="1" applyFont="1" applyBorder="1" applyAlignment="1">
      <alignment horizontal="right" vertical="center"/>
    </xf>
    <xf numFmtId="49" fontId="7" fillId="0" borderId="22" xfId="2" applyNumberFormat="1" applyFont="1" applyBorder="1" applyAlignment="1">
      <alignment horizontal="center" vertical="center" readingOrder="1"/>
    </xf>
    <xf numFmtId="49" fontId="8" fillId="4" borderId="6" xfId="14" applyNumberFormat="1" applyFont="1" applyFill="1" applyBorder="1" applyAlignment="1">
      <alignment horizontal="left" vertical="center" wrapText="1" readingOrder="1"/>
    </xf>
    <xf numFmtId="49" fontId="8" fillId="4" borderId="6" xfId="14" applyNumberFormat="1" applyFont="1" applyFill="1" applyBorder="1" applyAlignment="1">
      <alignment horizontal="center" vertical="center" wrapText="1" readingOrder="1"/>
    </xf>
    <xf numFmtId="49" fontId="8" fillId="4" borderId="0" xfId="14" applyNumberFormat="1" applyFont="1" applyFill="1" applyAlignment="1">
      <alignment horizontal="center" vertical="center" wrapText="1" readingOrder="1"/>
    </xf>
    <xf numFmtId="49" fontId="8" fillId="4" borderId="22" xfId="14" applyNumberFormat="1" applyFont="1" applyFill="1" applyBorder="1" applyAlignment="1">
      <alignment horizontal="center" vertical="center" wrapText="1" readingOrder="1"/>
    </xf>
    <xf numFmtId="49" fontId="8" fillId="4" borderId="23" xfId="14" applyNumberFormat="1" applyFont="1" applyFill="1" applyBorder="1" applyAlignment="1">
      <alignment horizontal="center" vertical="center" wrapText="1" readingOrder="1"/>
    </xf>
    <xf numFmtId="49" fontId="4" fillId="0" borderId="17" xfId="2" applyNumberFormat="1" applyFont="1" applyBorder="1" applyAlignment="1">
      <alignment horizontal="center" vertical="center" wrapText="1" readingOrder="1"/>
    </xf>
    <xf numFmtId="49" fontId="4" fillId="0" borderId="5" xfId="2" applyNumberFormat="1" applyFont="1" applyBorder="1" applyAlignment="1">
      <alignment horizontal="center" vertical="center" wrapText="1" readingOrder="1"/>
    </xf>
    <xf numFmtId="49" fontId="14" fillId="2" borderId="13" xfId="5" applyNumberFormat="1" applyFont="1" applyFill="1" applyBorder="1" applyAlignment="1">
      <alignment horizontal="left" vertical="center" wrapText="1"/>
    </xf>
    <xf numFmtId="49" fontId="14" fillId="2" borderId="24" xfId="5" applyNumberFormat="1" applyFont="1" applyFill="1" applyBorder="1" applyAlignment="1">
      <alignment horizontal="left" vertical="center" wrapText="1"/>
    </xf>
    <xf numFmtId="49" fontId="33" fillId="0" borderId="0" xfId="14" applyNumberFormat="1" applyFont="1" applyAlignment="1">
      <alignment vertical="center"/>
    </xf>
    <xf numFmtId="49" fontId="22" fillId="0" borderId="0" xfId="1" applyNumberFormat="1" applyFont="1" applyAlignment="1">
      <alignment horizontal="left" wrapText="1"/>
    </xf>
    <xf numFmtId="4" fontId="7" fillId="0" borderId="0" xfId="4" applyNumberFormat="1" applyFont="1" applyFill="1" applyAlignment="1">
      <alignment horizontal="right" vertical="center"/>
    </xf>
    <xf numFmtId="4" fontId="7" fillId="0" borderId="0" xfId="1" applyNumberFormat="1" applyFont="1" applyFill="1" applyAlignment="1">
      <alignment vertical="center"/>
    </xf>
    <xf numFmtId="49" fontId="7" fillId="0" borderId="0" xfId="1" applyNumberFormat="1" applyFont="1" applyAlignment="1">
      <alignment horizontal="left" vertical="center" wrapText="1"/>
    </xf>
    <xf numFmtId="4" fontId="18" fillId="0" borderId="0" xfId="4" applyNumberFormat="1" applyFont="1" applyAlignment="1">
      <alignment horizontal="right"/>
    </xf>
    <xf numFmtId="4" fontId="10" fillId="0" borderId="0" xfId="13" applyNumberFormat="1" applyFont="1" applyAlignment="1">
      <alignment horizontal="right" vertical="center"/>
    </xf>
    <xf numFmtId="49" fontId="7" fillId="0" borderId="0" xfId="6" applyNumberFormat="1" applyFont="1" applyAlignment="1">
      <alignment horizontal="left" vertical="center" wrapText="1"/>
    </xf>
    <xf numFmtId="167" fontId="26" fillId="0" borderId="0" xfId="15" applyNumberFormat="1" applyFont="1"/>
    <xf numFmtId="0" fontId="5" fillId="0" borderId="0" xfId="2" applyFont="1" applyFill="1" applyAlignment="1">
      <alignment horizontal="center" vertical="center" wrapText="1" readingOrder="1"/>
    </xf>
    <xf numFmtId="0" fontId="6" fillId="0" borderId="0" xfId="2" applyFont="1" applyFill="1" applyAlignment="1">
      <alignment horizontal="center" vertical="center" wrapText="1" readingOrder="1"/>
    </xf>
    <xf numFmtId="0" fontId="6" fillId="0" borderId="1" xfId="2" applyFont="1" applyFill="1" applyBorder="1" applyAlignment="1">
      <alignment horizontal="center" vertical="center" wrapText="1" readingOrder="1"/>
    </xf>
    <xf numFmtId="4" fontId="11" fillId="0" borderId="13" xfId="4" applyNumberFormat="1" applyFont="1" applyBorder="1" applyAlignment="1">
      <alignment horizontal="center" vertical="center" wrapText="1"/>
    </xf>
    <xf numFmtId="4" fontId="11" fillId="0" borderId="14" xfId="4" applyNumberFormat="1" applyFont="1" applyBorder="1" applyAlignment="1">
      <alignment horizontal="center" vertical="center" wrapText="1"/>
    </xf>
  </cellXfs>
  <cellStyles count="16">
    <cellStyle name="Millares [0] 2" xfId="8"/>
    <cellStyle name="Millares [0] 2 2" xfId="13"/>
    <cellStyle name="Millares [0] 3" xfId="10"/>
    <cellStyle name="Millares [0] 3 2" xfId="11"/>
    <cellStyle name="Millares 2" xfId="4"/>
    <cellStyle name="Millares 2 2" xfId="3"/>
    <cellStyle name="Nivel 1,2.3,5,6,9" xfId="5"/>
    <cellStyle name="NIVEL 8" xfId="7"/>
    <cellStyle name="Normal" xfId="0" builtinId="0"/>
    <cellStyle name="Normal 13" xfId="14"/>
    <cellStyle name="Normal 2 2" xfId="6"/>
    <cellStyle name="Normal 2 3" xfId="2"/>
    <cellStyle name="Normal 9" xfId="9"/>
    <cellStyle name="Normal_EJECUCION NOVIEMBRE 2009" xfId="1"/>
    <cellStyle name="Porcentaje 2" xfId="12"/>
    <cellStyle name="Porcentaje 2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71436</xdr:colOff>
      <xdr:row>1</xdr:row>
      <xdr:rowOff>178590</xdr:rowOff>
    </xdr:from>
    <xdr:to>
      <xdr:col>12</xdr:col>
      <xdr:colOff>1309686</xdr:colOff>
      <xdr:row>3</xdr:row>
      <xdr:rowOff>142872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6E3C2F-6BDD-4204-8541-475F4AF08B9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1" y="388140"/>
          <a:ext cx="3609975" cy="6691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S218"/>
  <sheetViews>
    <sheetView showGridLines="0" tabSelected="1" zoomScale="82" zoomScaleNormal="82" workbookViewId="0">
      <pane xSplit="12" ySplit="8" topLeftCell="M189" activePane="bottomRight" state="frozen"/>
      <selection pane="topRight" activeCell="M1" sqref="M1"/>
      <selection pane="bottomLeft" activeCell="A9" sqref="A9"/>
      <selection pane="bottomRight" activeCell="M191" sqref="M191"/>
    </sheetView>
  </sheetViews>
  <sheetFormatPr baseColWidth="10" defaultRowHeight="16.5" outlineLevelCol="1" x14ac:dyDescent="0.3"/>
  <cols>
    <col min="1" max="1" width="7.5703125" style="110" customWidth="1"/>
    <col min="2" max="2" width="24.5703125" style="203" bestFit="1" customWidth="1"/>
    <col min="3" max="3" width="6.42578125" style="103" hidden="1" customWidth="1" outlineLevel="1"/>
    <col min="4" max="4" width="6" style="103" hidden="1" customWidth="1" outlineLevel="1"/>
    <col min="5" max="5" width="7.85546875" style="103" hidden="1" customWidth="1" outlineLevel="1"/>
    <col min="6" max="7" width="5.85546875" style="103" hidden="1" customWidth="1" outlineLevel="1"/>
    <col min="8" max="8" width="8" style="103" hidden="1" customWidth="1" outlineLevel="1"/>
    <col min="9" max="9" width="5.42578125" style="103" hidden="1" customWidth="1" outlineLevel="1"/>
    <col min="10" max="10" width="7.7109375" style="103" hidden="1" customWidth="1" outlineLevel="1"/>
    <col min="11" max="11" width="5.28515625" style="103" bestFit="1" customWidth="1" collapsed="1"/>
    <col min="12" max="12" width="5.7109375" style="103" bestFit="1" customWidth="1"/>
    <col min="13" max="13" width="69.85546875" style="102" customWidth="1"/>
    <col min="14" max="14" width="27.5703125" style="94" bestFit="1" customWidth="1"/>
    <col min="15" max="16" width="22.28515625" style="44" bestFit="1" customWidth="1"/>
    <col min="17" max="17" width="20.7109375" style="44" customWidth="1"/>
    <col min="18" max="18" width="27.5703125" style="44" bestFit="1" customWidth="1"/>
    <col min="19" max="19" width="15.7109375" style="44" bestFit="1" customWidth="1"/>
    <col min="20" max="16384" width="11.42578125" style="44"/>
  </cols>
  <sheetData>
    <row r="1" spans="1:19" s="41" customFormat="1" x14ac:dyDescent="0.3">
      <c r="A1" s="110"/>
      <c r="B1" s="111"/>
      <c r="C1" s="37"/>
      <c r="D1" s="38"/>
      <c r="E1" s="38"/>
      <c r="F1" s="38"/>
      <c r="G1" s="38"/>
      <c r="H1" s="38"/>
      <c r="I1" s="38"/>
      <c r="J1" s="38"/>
      <c r="K1" s="38"/>
      <c r="L1" s="38"/>
      <c r="M1" s="39"/>
      <c r="N1" s="107">
        <v>6</v>
      </c>
      <c r="O1" s="40"/>
      <c r="P1" s="40"/>
      <c r="Q1" s="40"/>
      <c r="R1" s="40"/>
    </row>
    <row r="2" spans="1:19" ht="30" customHeight="1" x14ac:dyDescent="0.3">
      <c r="B2" s="111"/>
      <c r="C2" s="112"/>
      <c r="D2" s="42"/>
      <c r="E2" s="43"/>
      <c r="F2" s="43"/>
      <c r="G2" s="43"/>
      <c r="H2" s="43"/>
      <c r="I2" s="43"/>
      <c r="J2" s="43"/>
      <c r="K2" s="43"/>
      <c r="L2" s="43"/>
      <c r="M2" s="205" t="s">
        <v>0</v>
      </c>
      <c r="N2" s="205"/>
      <c r="O2" s="205"/>
      <c r="P2" s="205"/>
      <c r="Q2" s="205"/>
      <c r="R2" s="205"/>
    </row>
    <row r="3" spans="1:19" ht="25.5" customHeight="1" x14ac:dyDescent="0.3">
      <c r="B3" s="111"/>
      <c r="C3" s="45"/>
      <c r="D3" s="42"/>
      <c r="E3" s="46"/>
      <c r="F3" s="46"/>
      <c r="G3" s="46"/>
      <c r="H3" s="46"/>
      <c r="I3" s="46"/>
      <c r="J3" s="46"/>
      <c r="K3" s="46"/>
      <c r="L3" s="46"/>
      <c r="M3" s="206" t="s">
        <v>170</v>
      </c>
      <c r="N3" s="206"/>
      <c r="O3" s="206"/>
      <c r="P3" s="206"/>
      <c r="Q3" s="206"/>
      <c r="R3" s="206"/>
    </row>
    <row r="4" spans="1:19" ht="18.75" thickBot="1" x14ac:dyDescent="0.25">
      <c r="B4" s="111"/>
      <c r="C4" s="45"/>
      <c r="D4" s="47"/>
      <c r="E4" s="47"/>
      <c r="F4" s="47"/>
      <c r="G4" s="47"/>
      <c r="H4" s="47"/>
      <c r="I4" s="47"/>
      <c r="J4" s="48"/>
      <c r="K4" s="48"/>
      <c r="L4" s="48"/>
      <c r="M4" s="207" t="s">
        <v>231</v>
      </c>
      <c r="N4" s="207"/>
      <c r="O4" s="207"/>
      <c r="P4" s="207"/>
      <c r="Q4" s="207"/>
      <c r="R4" s="207"/>
    </row>
    <row r="5" spans="1:19" ht="33.75" thickBot="1" x14ac:dyDescent="0.25">
      <c r="B5" s="49"/>
      <c r="C5" s="49"/>
      <c r="D5" s="50"/>
      <c r="E5" s="51"/>
      <c r="F5" s="51"/>
      <c r="G5" s="51"/>
      <c r="H5" s="51"/>
      <c r="I5" s="52"/>
      <c r="J5" s="53"/>
      <c r="K5" s="54"/>
      <c r="L5" s="55"/>
      <c r="M5" s="56"/>
      <c r="N5" s="57"/>
      <c r="O5" s="208" t="s">
        <v>6</v>
      </c>
      <c r="P5" s="209"/>
      <c r="Q5" s="104"/>
      <c r="R5" s="58" t="s">
        <v>24</v>
      </c>
    </row>
    <row r="6" spans="1:19" ht="33.75" thickBot="1" x14ac:dyDescent="0.25">
      <c r="B6" s="113" t="s">
        <v>1</v>
      </c>
      <c r="C6" s="114" t="s">
        <v>2</v>
      </c>
      <c r="D6" s="115" t="s">
        <v>3</v>
      </c>
      <c r="E6" s="116" t="s">
        <v>25</v>
      </c>
      <c r="F6" s="116" t="s">
        <v>26</v>
      </c>
      <c r="G6" s="116" t="s">
        <v>4</v>
      </c>
      <c r="H6" s="116" t="s">
        <v>27</v>
      </c>
      <c r="I6" s="116" t="s">
        <v>28</v>
      </c>
      <c r="J6" s="117" t="s">
        <v>29</v>
      </c>
      <c r="K6" s="118" t="s">
        <v>30</v>
      </c>
      <c r="L6" s="119" t="s">
        <v>5</v>
      </c>
      <c r="M6" s="1" t="s">
        <v>31</v>
      </c>
      <c r="N6" s="2" t="s">
        <v>32</v>
      </c>
      <c r="O6" s="59" t="s">
        <v>223</v>
      </c>
      <c r="P6" s="60" t="s">
        <v>224</v>
      </c>
      <c r="Q6" s="105" t="s">
        <v>205</v>
      </c>
      <c r="R6" s="3" t="s">
        <v>24</v>
      </c>
    </row>
    <row r="7" spans="1:19" s="65" customFormat="1" ht="17.25" thickBot="1" x14ac:dyDescent="0.35">
      <c r="A7" s="61"/>
      <c r="B7" s="4"/>
      <c r="C7" s="5"/>
      <c r="D7" s="6"/>
      <c r="E7" s="7"/>
      <c r="F7" s="7"/>
      <c r="G7" s="7"/>
      <c r="H7" s="8"/>
      <c r="I7" s="62"/>
      <c r="J7" s="10"/>
      <c r="K7" s="9"/>
      <c r="L7" s="10"/>
      <c r="M7" s="11"/>
      <c r="N7" s="120">
        <v>1</v>
      </c>
      <c r="O7" s="63">
        <v>2</v>
      </c>
      <c r="P7" s="64">
        <v>3</v>
      </c>
      <c r="Q7" s="106" t="s">
        <v>204</v>
      </c>
      <c r="R7" s="12" t="s">
        <v>206</v>
      </c>
    </row>
    <row r="8" spans="1:19" ht="30" customHeight="1" thickBot="1" x14ac:dyDescent="0.35">
      <c r="A8" s="121" t="str">
        <f>+CONCATENATE(B8,"=",K8)</f>
        <v>A=</v>
      </c>
      <c r="B8" s="122" t="s">
        <v>7</v>
      </c>
      <c r="C8" s="123" t="s">
        <v>7</v>
      </c>
      <c r="D8" s="124"/>
      <c r="E8" s="124"/>
      <c r="F8" s="124"/>
      <c r="G8" s="124"/>
      <c r="H8" s="124"/>
      <c r="I8" s="124"/>
      <c r="J8" s="125"/>
      <c r="K8" s="126"/>
      <c r="L8" s="127"/>
      <c r="M8" s="24" t="s">
        <v>33</v>
      </c>
      <c r="N8" s="25">
        <f>+N9+N44+N90+N104</f>
        <v>1142665489896</v>
      </c>
      <c r="O8" s="25">
        <f>+O9+O44+O90+O104</f>
        <v>399199973.88</v>
      </c>
      <c r="P8" s="25">
        <f>+P9+P44+P90+P104</f>
        <v>399199973.88</v>
      </c>
      <c r="Q8" s="25">
        <f>+Q9+Q44+Q90+Q104</f>
        <v>0</v>
      </c>
      <c r="R8" s="25">
        <f>+R9+R44+R90+R104</f>
        <v>1142665489896</v>
      </c>
      <c r="S8" s="108"/>
    </row>
    <row r="9" spans="1:19" ht="30" customHeight="1" x14ac:dyDescent="0.3">
      <c r="A9" s="121" t="str">
        <f t="shared" ref="A9:A76" si="0">+CONCATENATE(B9,"=",K9)</f>
        <v>A-01=</v>
      </c>
      <c r="B9" s="128" t="str">
        <f>CONCATENATE(C9,"-",D9)</f>
        <v>A-01</v>
      </c>
      <c r="C9" s="129" t="s">
        <v>7</v>
      </c>
      <c r="D9" s="66" t="s">
        <v>34</v>
      </c>
      <c r="E9" s="66"/>
      <c r="F9" s="66"/>
      <c r="G9" s="66"/>
      <c r="H9" s="66"/>
      <c r="I9" s="66"/>
      <c r="J9" s="66"/>
      <c r="K9" s="130"/>
      <c r="L9" s="131"/>
      <c r="M9" s="20" t="s">
        <v>8</v>
      </c>
      <c r="N9" s="21">
        <f t="shared" ref="N9:R9" si="1">+N10</f>
        <v>99738000000</v>
      </c>
      <c r="O9" s="21">
        <f t="shared" si="1"/>
        <v>275000000</v>
      </c>
      <c r="P9" s="21">
        <f t="shared" si="1"/>
        <v>275000000</v>
      </c>
      <c r="Q9" s="21">
        <f t="shared" si="1"/>
        <v>0</v>
      </c>
      <c r="R9" s="21">
        <f t="shared" si="1"/>
        <v>99738000000</v>
      </c>
      <c r="S9" s="108"/>
    </row>
    <row r="10" spans="1:19" ht="30" customHeight="1" x14ac:dyDescent="0.3">
      <c r="A10" s="121" t="str">
        <f t="shared" si="0"/>
        <v>A-01-01=</v>
      </c>
      <c r="B10" s="132" t="str">
        <f>CONCATENATE(C10,"-",D10,"-",E10)</f>
        <v>A-01-01</v>
      </c>
      <c r="C10" s="133" t="s">
        <v>7</v>
      </c>
      <c r="D10" s="134" t="s">
        <v>34</v>
      </c>
      <c r="E10" s="134" t="s">
        <v>34</v>
      </c>
      <c r="F10" s="134"/>
      <c r="G10" s="134"/>
      <c r="H10" s="134"/>
      <c r="I10" s="134"/>
      <c r="J10" s="134"/>
      <c r="K10" s="135"/>
      <c r="L10" s="136"/>
      <c r="M10" s="13" t="s">
        <v>36</v>
      </c>
      <c r="N10" s="14">
        <f>+N11+N24+N34</f>
        <v>99738000000</v>
      </c>
      <c r="O10" s="14">
        <f>+O11+O24+O34</f>
        <v>275000000</v>
      </c>
      <c r="P10" s="14">
        <f>+P11+P24+P34</f>
        <v>275000000</v>
      </c>
      <c r="Q10" s="14">
        <f>+Q11+Q24+Q34</f>
        <v>0</v>
      </c>
      <c r="R10" s="14">
        <f>+R11+R24+R34</f>
        <v>99738000000</v>
      </c>
      <c r="S10" s="108"/>
    </row>
    <row r="11" spans="1:19" ht="24.95" customHeight="1" x14ac:dyDescent="0.3">
      <c r="A11" s="121" t="str">
        <f t="shared" si="0"/>
        <v>A-01-01-01=10</v>
      </c>
      <c r="B11" s="137" t="str">
        <f>CONCATENATE(C11,"-",D11,"-",E11,"-",F11)</f>
        <v>A-01-01-01</v>
      </c>
      <c r="C11" s="138" t="s">
        <v>7</v>
      </c>
      <c r="D11" s="70" t="s">
        <v>34</v>
      </c>
      <c r="E11" s="70" t="s">
        <v>34</v>
      </c>
      <c r="F11" s="70" t="s">
        <v>34</v>
      </c>
      <c r="G11" s="70"/>
      <c r="H11" s="70"/>
      <c r="I11" s="70"/>
      <c r="J11" s="70"/>
      <c r="K11" s="139" t="s">
        <v>35</v>
      </c>
      <c r="L11" s="140" t="s">
        <v>9</v>
      </c>
      <c r="M11" s="15" t="s">
        <v>37</v>
      </c>
      <c r="N11" s="16">
        <f t="shared" ref="N11:R11" si="2">SUM(N12)</f>
        <v>68019000000</v>
      </c>
      <c r="O11" s="16">
        <f t="shared" si="2"/>
        <v>275000000</v>
      </c>
      <c r="P11" s="16">
        <f t="shared" si="2"/>
        <v>275000000</v>
      </c>
      <c r="Q11" s="16">
        <f t="shared" si="2"/>
        <v>0</v>
      </c>
      <c r="R11" s="16">
        <f t="shared" si="2"/>
        <v>68019000000</v>
      </c>
      <c r="S11" s="108"/>
    </row>
    <row r="12" spans="1:19" ht="24.95" customHeight="1" x14ac:dyDescent="0.3">
      <c r="A12" s="121" t="str">
        <f t="shared" si="0"/>
        <v>A-01-01-01-001=10</v>
      </c>
      <c r="B12" s="141" t="str">
        <f>CONCATENATE(C12,"-",D12,"-",E12,"-",F12,"-",G12)</f>
        <v>A-01-01-01-001</v>
      </c>
      <c r="C12" s="142" t="s">
        <v>7</v>
      </c>
      <c r="D12" s="143" t="s">
        <v>34</v>
      </c>
      <c r="E12" s="143" t="s">
        <v>34</v>
      </c>
      <c r="F12" s="143" t="s">
        <v>34</v>
      </c>
      <c r="G12" s="143" t="s">
        <v>38</v>
      </c>
      <c r="H12" s="143"/>
      <c r="I12" s="143"/>
      <c r="J12" s="143"/>
      <c r="K12" s="144" t="s">
        <v>35</v>
      </c>
      <c r="L12" s="145" t="s">
        <v>9</v>
      </c>
      <c r="M12" s="17" t="s">
        <v>39</v>
      </c>
      <c r="N12" s="18">
        <f t="shared" ref="N12:R12" si="3">SUM(N13:N23)</f>
        <v>68019000000</v>
      </c>
      <c r="O12" s="18">
        <f t="shared" si="3"/>
        <v>275000000</v>
      </c>
      <c r="P12" s="18">
        <f t="shared" si="3"/>
        <v>275000000</v>
      </c>
      <c r="Q12" s="18">
        <f t="shared" si="3"/>
        <v>0</v>
      </c>
      <c r="R12" s="18">
        <f t="shared" si="3"/>
        <v>68019000000</v>
      </c>
      <c r="S12" s="108"/>
    </row>
    <row r="13" spans="1:19" ht="24.95" customHeight="1" x14ac:dyDescent="0.3">
      <c r="A13" s="121" t="str">
        <f t="shared" si="0"/>
        <v>A-01-01-01-001-001=10</v>
      </c>
      <c r="B13" s="146" t="str">
        <f>CONCATENATE(C13,"-",D13,"-",E13,"-",F13,"-",G13,"-",H13)</f>
        <v>A-01-01-01-001-001</v>
      </c>
      <c r="C13" s="147" t="s">
        <v>7</v>
      </c>
      <c r="D13" s="69" t="s">
        <v>34</v>
      </c>
      <c r="E13" s="69" t="s">
        <v>34</v>
      </c>
      <c r="F13" s="69" t="s">
        <v>34</v>
      </c>
      <c r="G13" s="69" t="s">
        <v>38</v>
      </c>
      <c r="H13" s="69" t="s">
        <v>38</v>
      </c>
      <c r="I13" s="69"/>
      <c r="J13" s="69"/>
      <c r="K13" s="148" t="s">
        <v>35</v>
      </c>
      <c r="L13" s="149" t="s">
        <v>9</v>
      </c>
      <c r="M13" s="67" t="s">
        <v>40</v>
      </c>
      <c r="N13" s="150">
        <v>54858000000</v>
      </c>
      <c r="O13" s="150"/>
      <c r="P13" s="150"/>
      <c r="Q13" s="150"/>
      <c r="R13" s="150">
        <f>+N13+O13-P13-Q13</f>
        <v>54858000000</v>
      </c>
      <c r="S13" s="108"/>
    </row>
    <row r="14" spans="1:19" ht="24.75" customHeight="1" x14ac:dyDescent="0.3">
      <c r="A14" s="121" t="str">
        <f t="shared" si="0"/>
        <v>A-01-01-01-001-002=10</v>
      </c>
      <c r="B14" s="146" t="str">
        <f t="shared" ref="B14:B23" si="4">CONCATENATE(C14,"-",D14,"-",E14,"-",F14,"-",G14,"-",H14)</f>
        <v>A-01-01-01-001-002</v>
      </c>
      <c r="C14" s="147" t="s">
        <v>7</v>
      </c>
      <c r="D14" s="69" t="s">
        <v>34</v>
      </c>
      <c r="E14" s="69" t="s">
        <v>34</v>
      </c>
      <c r="F14" s="69" t="s">
        <v>34</v>
      </c>
      <c r="G14" s="69" t="s">
        <v>38</v>
      </c>
      <c r="H14" s="69" t="s">
        <v>41</v>
      </c>
      <c r="I14" s="69"/>
      <c r="J14" s="69"/>
      <c r="K14" s="148" t="s">
        <v>35</v>
      </c>
      <c r="L14" s="149" t="s">
        <v>9</v>
      </c>
      <c r="M14" s="67" t="s">
        <v>42</v>
      </c>
      <c r="N14" s="150">
        <v>263000000</v>
      </c>
      <c r="O14" s="150"/>
      <c r="P14" s="150"/>
      <c r="Q14" s="150"/>
      <c r="R14" s="150">
        <f t="shared" ref="R14:R23" si="5">+N14+O14-P14-Q14</f>
        <v>263000000</v>
      </c>
      <c r="S14" s="108"/>
    </row>
    <row r="15" spans="1:19" ht="24.95" customHeight="1" x14ac:dyDescent="0.3">
      <c r="A15" s="121" t="str">
        <f t="shared" si="0"/>
        <v>A-01-01-01-001-003=10</v>
      </c>
      <c r="B15" s="146" t="str">
        <f t="shared" si="4"/>
        <v>A-01-01-01-001-003</v>
      </c>
      <c r="C15" s="147" t="s">
        <v>7</v>
      </c>
      <c r="D15" s="69" t="s">
        <v>34</v>
      </c>
      <c r="E15" s="69" t="s">
        <v>34</v>
      </c>
      <c r="F15" s="69" t="s">
        <v>34</v>
      </c>
      <c r="G15" s="69" t="s">
        <v>38</v>
      </c>
      <c r="H15" s="69" t="s">
        <v>43</v>
      </c>
      <c r="I15" s="69"/>
      <c r="J15" s="69"/>
      <c r="K15" s="148" t="s">
        <v>35</v>
      </c>
      <c r="L15" s="149" t="s">
        <v>9</v>
      </c>
      <c r="M15" s="67" t="s">
        <v>44</v>
      </c>
      <c r="N15" s="150">
        <v>550000000</v>
      </c>
      <c r="O15" s="150"/>
      <c r="P15" s="150"/>
      <c r="Q15" s="150"/>
      <c r="R15" s="150">
        <f t="shared" si="5"/>
        <v>550000000</v>
      </c>
      <c r="S15" s="108"/>
    </row>
    <row r="16" spans="1:19" ht="24.95" customHeight="1" x14ac:dyDescent="0.3">
      <c r="A16" s="121" t="str">
        <f t="shared" si="0"/>
        <v>A-01-01-01-001-004=10</v>
      </c>
      <c r="B16" s="146" t="str">
        <f t="shared" si="4"/>
        <v>A-01-01-01-001-004</v>
      </c>
      <c r="C16" s="147" t="s">
        <v>7</v>
      </c>
      <c r="D16" s="69" t="s">
        <v>34</v>
      </c>
      <c r="E16" s="69" t="s">
        <v>34</v>
      </c>
      <c r="F16" s="69" t="s">
        <v>34</v>
      </c>
      <c r="G16" s="69" t="s">
        <v>38</v>
      </c>
      <c r="H16" s="69" t="s">
        <v>45</v>
      </c>
      <c r="I16" s="69"/>
      <c r="J16" s="69"/>
      <c r="K16" s="148" t="s">
        <v>35</v>
      </c>
      <c r="L16" s="149" t="s">
        <v>9</v>
      </c>
      <c r="M16" s="67" t="s">
        <v>46</v>
      </c>
      <c r="N16" s="150">
        <v>100000000</v>
      </c>
      <c r="O16" s="150"/>
      <c r="P16" s="150"/>
      <c r="Q16" s="150"/>
      <c r="R16" s="150">
        <f t="shared" si="5"/>
        <v>100000000</v>
      </c>
      <c r="S16" s="108"/>
    </row>
    <row r="17" spans="1:19" ht="24.95" customHeight="1" x14ac:dyDescent="0.3">
      <c r="A17" s="121" t="str">
        <f t="shared" si="0"/>
        <v>A-01-01-01-001-005=10</v>
      </c>
      <c r="B17" s="146" t="str">
        <f t="shared" si="4"/>
        <v>A-01-01-01-001-005</v>
      </c>
      <c r="C17" s="147" t="s">
        <v>7</v>
      </c>
      <c r="D17" s="69" t="s">
        <v>34</v>
      </c>
      <c r="E17" s="69" t="s">
        <v>34</v>
      </c>
      <c r="F17" s="69" t="s">
        <v>34</v>
      </c>
      <c r="G17" s="69" t="s">
        <v>38</v>
      </c>
      <c r="H17" s="69" t="s">
        <v>47</v>
      </c>
      <c r="I17" s="69"/>
      <c r="J17" s="69"/>
      <c r="K17" s="148" t="s">
        <v>35</v>
      </c>
      <c r="L17" s="149" t="s">
        <v>9</v>
      </c>
      <c r="M17" s="67" t="s">
        <v>10</v>
      </c>
      <c r="N17" s="150">
        <v>98000000</v>
      </c>
      <c r="O17" s="150"/>
      <c r="P17" s="150"/>
      <c r="Q17" s="150"/>
      <c r="R17" s="150">
        <f t="shared" si="5"/>
        <v>98000000</v>
      </c>
      <c r="S17" s="108"/>
    </row>
    <row r="18" spans="1:19" ht="24.95" customHeight="1" x14ac:dyDescent="0.3">
      <c r="A18" s="121" t="str">
        <f t="shared" si="0"/>
        <v>A-01-01-01-001-006=10</v>
      </c>
      <c r="B18" s="146" t="str">
        <f t="shared" si="4"/>
        <v>A-01-01-01-001-006</v>
      </c>
      <c r="C18" s="147" t="s">
        <v>7</v>
      </c>
      <c r="D18" s="69" t="s">
        <v>34</v>
      </c>
      <c r="E18" s="69" t="s">
        <v>34</v>
      </c>
      <c r="F18" s="69" t="s">
        <v>34</v>
      </c>
      <c r="G18" s="69" t="s">
        <v>38</v>
      </c>
      <c r="H18" s="69" t="s">
        <v>48</v>
      </c>
      <c r="I18" s="69"/>
      <c r="J18" s="69"/>
      <c r="K18" s="148" t="s">
        <v>35</v>
      </c>
      <c r="L18" s="149" t="s">
        <v>9</v>
      </c>
      <c r="M18" s="67" t="s">
        <v>11</v>
      </c>
      <c r="N18" s="150">
        <v>2500000000</v>
      </c>
      <c r="O18" s="150">
        <v>230000000</v>
      </c>
      <c r="P18" s="150"/>
      <c r="Q18" s="150"/>
      <c r="R18" s="150">
        <f t="shared" si="5"/>
        <v>2730000000</v>
      </c>
      <c r="S18" s="108"/>
    </row>
    <row r="19" spans="1:19" ht="24.95" customHeight="1" x14ac:dyDescent="0.3">
      <c r="A19" s="121" t="str">
        <f t="shared" si="0"/>
        <v>A-01-01-01-001-007=10</v>
      </c>
      <c r="B19" s="146" t="str">
        <f t="shared" si="4"/>
        <v>A-01-01-01-001-007</v>
      </c>
      <c r="C19" s="147" t="s">
        <v>7</v>
      </c>
      <c r="D19" s="69" t="s">
        <v>34</v>
      </c>
      <c r="E19" s="69" t="s">
        <v>34</v>
      </c>
      <c r="F19" s="69" t="s">
        <v>34</v>
      </c>
      <c r="G19" s="69" t="s">
        <v>38</v>
      </c>
      <c r="H19" s="69" t="s">
        <v>49</v>
      </c>
      <c r="I19" s="69"/>
      <c r="J19" s="69"/>
      <c r="K19" s="148" t="s">
        <v>35</v>
      </c>
      <c r="L19" s="149" t="s">
        <v>9</v>
      </c>
      <c r="M19" s="67" t="s">
        <v>50</v>
      </c>
      <c r="N19" s="150">
        <v>1800000000</v>
      </c>
      <c r="O19" s="150"/>
      <c r="P19" s="150"/>
      <c r="Q19" s="150"/>
      <c r="R19" s="150">
        <f t="shared" si="5"/>
        <v>1800000000</v>
      </c>
      <c r="S19" s="108"/>
    </row>
    <row r="20" spans="1:19" ht="24.95" customHeight="1" x14ac:dyDescent="0.3">
      <c r="A20" s="121" t="str">
        <f t="shared" si="0"/>
        <v>A-01-01-01-001-008=10</v>
      </c>
      <c r="B20" s="146" t="str">
        <f t="shared" si="4"/>
        <v>A-01-01-01-001-008</v>
      </c>
      <c r="C20" s="147" t="s">
        <v>7</v>
      </c>
      <c r="D20" s="69" t="s">
        <v>34</v>
      </c>
      <c r="E20" s="69" t="s">
        <v>34</v>
      </c>
      <c r="F20" s="69" t="s">
        <v>34</v>
      </c>
      <c r="G20" s="69" t="s">
        <v>38</v>
      </c>
      <c r="H20" s="69" t="s">
        <v>51</v>
      </c>
      <c r="I20" s="69"/>
      <c r="J20" s="69"/>
      <c r="K20" s="148" t="s">
        <v>35</v>
      </c>
      <c r="L20" s="149" t="s">
        <v>9</v>
      </c>
      <c r="M20" s="67" t="s">
        <v>52</v>
      </c>
      <c r="N20" s="150">
        <v>250000000</v>
      </c>
      <c r="O20" s="150"/>
      <c r="P20" s="150"/>
      <c r="Q20" s="150"/>
      <c r="R20" s="150">
        <f t="shared" si="5"/>
        <v>250000000</v>
      </c>
      <c r="S20" s="108"/>
    </row>
    <row r="21" spans="1:19" ht="24.95" customHeight="1" x14ac:dyDescent="0.3">
      <c r="A21" s="121" t="str">
        <f t="shared" si="0"/>
        <v>A-01-01-01-001-009=10</v>
      </c>
      <c r="B21" s="146" t="str">
        <f t="shared" si="4"/>
        <v>A-01-01-01-001-009</v>
      </c>
      <c r="C21" s="147" t="s">
        <v>7</v>
      </c>
      <c r="D21" s="69" t="s">
        <v>34</v>
      </c>
      <c r="E21" s="69" t="s">
        <v>34</v>
      </c>
      <c r="F21" s="69" t="s">
        <v>34</v>
      </c>
      <c r="G21" s="69" t="s">
        <v>38</v>
      </c>
      <c r="H21" s="69" t="s">
        <v>53</v>
      </c>
      <c r="I21" s="69"/>
      <c r="J21" s="69"/>
      <c r="K21" s="148" t="s">
        <v>35</v>
      </c>
      <c r="L21" s="149" t="s">
        <v>9</v>
      </c>
      <c r="M21" s="67" t="s">
        <v>13</v>
      </c>
      <c r="N21" s="150">
        <v>5000000000</v>
      </c>
      <c r="O21" s="150"/>
      <c r="P21" s="150"/>
      <c r="Q21" s="150"/>
      <c r="R21" s="150">
        <f t="shared" si="5"/>
        <v>5000000000</v>
      </c>
      <c r="S21" s="108"/>
    </row>
    <row r="22" spans="1:19" ht="24.95" customHeight="1" x14ac:dyDescent="0.3">
      <c r="A22" s="121" t="str">
        <f t="shared" si="0"/>
        <v>A-01-01-01-001-010=10</v>
      </c>
      <c r="B22" s="146" t="str">
        <f t="shared" si="4"/>
        <v>A-01-01-01-001-010</v>
      </c>
      <c r="C22" s="147" t="s">
        <v>7</v>
      </c>
      <c r="D22" s="69" t="s">
        <v>34</v>
      </c>
      <c r="E22" s="69" t="s">
        <v>34</v>
      </c>
      <c r="F22" s="69" t="s">
        <v>34</v>
      </c>
      <c r="G22" s="69" t="s">
        <v>38</v>
      </c>
      <c r="H22" s="69" t="s">
        <v>54</v>
      </c>
      <c r="I22" s="69"/>
      <c r="J22" s="69"/>
      <c r="K22" s="148" t="s">
        <v>35</v>
      </c>
      <c r="L22" s="149" t="s">
        <v>9</v>
      </c>
      <c r="M22" s="67" t="s">
        <v>12</v>
      </c>
      <c r="N22" s="150">
        <v>2600000000</v>
      </c>
      <c r="O22" s="30"/>
      <c r="P22" s="30">
        <v>275000000</v>
      </c>
      <c r="Q22" s="150"/>
      <c r="R22" s="150">
        <f t="shared" si="5"/>
        <v>2325000000</v>
      </c>
      <c r="S22" s="108"/>
    </row>
    <row r="23" spans="1:19" ht="24.95" customHeight="1" x14ac:dyDescent="0.3">
      <c r="A23" s="121" t="str">
        <f t="shared" si="0"/>
        <v>A-01-01-01-001-012=10</v>
      </c>
      <c r="B23" s="146" t="str">
        <f t="shared" si="4"/>
        <v>A-01-01-01-001-012</v>
      </c>
      <c r="C23" s="147" t="s">
        <v>7</v>
      </c>
      <c r="D23" s="69" t="s">
        <v>34</v>
      </c>
      <c r="E23" s="69" t="s">
        <v>34</v>
      </c>
      <c r="F23" s="69" t="s">
        <v>34</v>
      </c>
      <c r="G23" s="69" t="s">
        <v>38</v>
      </c>
      <c r="H23" s="69" t="s">
        <v>91</v>
      </c>
      <c r="I23" s="69"/>
      <c r="J23" s="69"/>
      <c r="K23" s="148" t="s">
        <v>35</v>
      </c>
      <c r="L23" s="149" t="s">
        <v>9</v>
      </c>
      <c r="M23" s="67" t="s">
        <v>232</v>
      </c>
      <c r="N23" s="150">
        <v>0</v>
      </c>
      <c r="O23" s="30">
        <v>45000000</v>
      </c>
      <c r="P23" s="30"/>
      <c r="Q23" s="150"/>
      <c r="R23" s="150">
        <f t="shared" si="5"/>
        <v>45000000</v>
      </c>
      <c r="S23" s="108"/>
    </row>
    <row r="24" spans="1:19" ht="24.95" customHeight="1" x14ac:dyDescent="0.3">
      <c r="A24" s="121" t="str">
        <f t="shared" si="0"/>
        <v>A-01-01-02=10</v>
      </c>
      <c r="B24" s="151" t="str">
        <f>CONCATENATE(C24,"-",D24,"-",E24,"-",F24)</f>
        <v>A-01-01-02</v>
      </c>
      <c r="C24" s="152" t="s">
        <v>7</v>
      </c>
      <c r="D24" s="153" t="s">
        <v>34</v>
      </c>
      <c r="E24" s="153" t="s">
        <v>34</v>
      </c>
      <c r="F24" s="153" t="s">
        <v>55</v>
      </c>
      <c r="G24" s="153"/>
      <c r="H24" s="153"/>
      <c r="I24" s="153"/>
      <c r="J24" s="153"/>
      <c r="K24" s="154" t="s">
        <v>35</v>
      </c>
      <c r="L24" s="155" t="s">
        <v>9</v>
      </c>
      <c r="M24" s="19" t="s">
        <v>56</v>
      </c>
      <c r="N24" s="156">
        <f t="shared" ref="N24:R24" si="6">SUM(N25:N33)</f>
        <v>24735000000</v>
      </c>
      <c r="O24" s="156">
        <f t="shared" si="6"/>
        <v>0</v>
      </c>
      <c r="P24" s="156">
        <f t="shared" si="6"/>
        <v>0</v>
      </c>
      <c r="Q24" s="156">
        <f t="shared" si="6"/>
        <v>0</v>
      </c>
      <c r="R24" s="156">
        <f t="shared" si="6"/>
        <v>24735000000</v>
      </c>
      <c r="S24" s="108"/>
    </row>
    <row r="25" spans="1:19" ht="24.95" customHeight="1" x14ac:dyDescent="0.3">
      <c r="A25" s="121" t="str">
        <f t="shared" si="0"/>
        <v>A-01-01-02-001=10</v>
      </c>
      <c r="B25" s="146" t="str">
        <f t="shared" ref="B25:B33" si="7">CONCATENATE(C25,"-",D25,"-",E25,"-",F25,"-",G25)</f>
        <v>A-01-01-02-001</v>
      </c>
      <c r="C25" s="147" t="s">
        <v>7</v>
      </c>
      <c r="D25" s="69" t="s">
        <v>34</v>
      </c>
      <c r="E25" s="69" t="s">
        <v>34</v>
      </c>
      <c r="F25" s="69" t="s">
        <v>55</v>
      </c>
      <c r="G25" s="69" t="s">
        <v>38</v>
      </c>
      <c r="H25" s="69"/>
      <c r="I25" s="69"/>
      <c r="J25" s="69"/>
      <c r="K25" s="148" t="s">
        <v>35</v>
      </c>
      <c r="L25" s="149" t="s">
        <v>9</v>
      </c>
      <c r="M25" s="67" t="s">
        <v>57</v>
      </c>
      <c r="N25" s="150">
        <v>7000000000</v>
      </c>
      <c r="O25" s="150"/>
      <c r="P25" s="150"/>
      <c r="Q25" s="150"/>
      <c r="R25" s="150">
        <f t="shared" ref="R25:R33" si="8">+N25+O25-P25-Q25</f>
        <v>7000000000</v>
      </c>
      <c r="S25" s="108"/>
    </row>
    <row r="26" spans="1:19" ht="24.95" customHeight="1" x14ac:dyDescent="0.3">
      <c r="A26" s="121" t="str">
        <f t="shared" si="0"/>
        <v>A-01-01-02-002=10</v>
      </c>
      <c r="B26" s="146" t="str">
        <f t="shared" si="7"/>
        <v>A-01-01-02-002</v>
      </c>
      <c r="C26" s="147" t="s">
        <v>7</v>
      </c>
      <c r="D26" s="69" t="s">
        <v>34</v>
      </c>
      <c r="E26" s="69" t="s">
        <v>34</v>
      </c>
      <c r="F26" s="69" t="s">
        <v>55</v>
      </c>
      <c r="G26" s="69" t="s">
        <v>41</v>
      </c>
      <c r="H26" s="69"/>
      <c r="I26" s="69"/>
      <c r="J26" s="69"/>
      <c r="K26" s="148" t="s">
        <v>35</v>
      </c>
      <c r="L26" s="149" t="s">
        <v>9</v>
      </c>
      <c r="M26" s="67" t="s">
        <v>58</v>
      </c>
      <c r="N26" s="150">
        <v>6000000000</v>
      </c>
      <c r="O26" s="150"/>
      <c r="P26" s="150"/>
      <c r="Q26" s="150"/>
      <c r="R26" s="150">
        <f t="shared" si="8"/>
        <v>6000000000</v>
      </c>
      <c r="S26" s="108"/>
    </row>
    <row r="27" spans="1:19" ht="24.95" customHeight="1" x14ac:dyDescent="0.3">
      <c r="A27" s="121" t="str">
        <f t="shared" si="0"/>
        <v>A-01-01-02-003=10</v>
      </c>
      <c r="B27" s="146" t="str">
        <f t="shared" si="7"/>
        <v>A-01-01-02-003</v>
      </c>
      <c r="C27" s="147" t="s">
        <v>7</v>
      </c>
      <c r="D27" s="69" t="s">
        <v>34</v>
      </c>
      <c r="E27" s="69" t="s">
        <v>34</v>
      </c>
      <c r="F27" s="69" t="s">
        <v>55</v>
      </c>
      <c r="G27" s="69" t="s">
        <v>43</v>
      </c>
      <c r="H27" s="69"/>
      <c r="I27" s="69"/>
      <c r="J27" s="69"/>
      <c r="K27" s="148" t="s">
        <v>35</v>
      </c>
      <c r="L27" s="149" t="s">
        <v>9</v>
      </c>
      <c r="M27" s="67" t="s">
        <v>59</v>
      </c>
      <c r="N27" s="150">
        <v>5555000000</v>
      </c>
      <c r="O27" s="150"/>
      <c r="P27" s="150"/>
      <c r="Q27" s="150"/>
      <c r="R27" s="150">
        <f t="shared" si="8"/>
        <v>5555000000</v>
      </c>
      <c r="S27" s="108"/>
    </row>
    <row r="28" spans="1:19" ht="24.95" customHeight="1" x14ac:dyDescent="0.3">
      <c r="A28" s="121" t="str">
        <f t="shared" si="0"/>
        <v>A-01-01-02-004=10</v>
      </c>
      <c r="B28" s="146" t="str">
        <f t="shared" si="7"/>
        <v>A-01-01-02-004</v>
      </c>
      <c r="C28" s="147" t="s">
        <v>7</v>
      </c>
      <c r="D28" s="69" t="s">
        <v>34</v>
      </c>
      <c r="E28" s="69" t="s">
        <v>34</v>
      </c>
      <c r="F28" s="69" t="s">
        <v>55</v>
      </c>
      <c r="G28" s="69" t="s">
        <v>45</v>
      </c>
      <c r="H28" s="69"/>
      <c r="I28" s="69"/>
      <c r="J28" s="69"/>
      <c r="K28" s="148" t="s">
        <v>35</v>
      </c>
      <c r="L28" s="149" t="s">
        <v>9</v>
      </c>
      <c r="M28" s="67" t="s">
        <v>60</v>
      </c>
      <c r="N28" s="150">
        <v>2500000000</v>
      </c>
      <c r="O28" s="150"/>
      <c r="P28" s="150"/>
      <c r="Q28" s="150"/>
      <c r="R28" s="150">
        <f t="shared" si="8"/>
        <v>2500000000</v>
      </c>
      <c r="S28" s="108"/>
    </row>
    <row r="29" spans="1:19" ht="24.95" customHeight="1" x14ac:dyDescent="0.3">
      <c r="A29" s="121" t="str">
        <f t="shared" si="0"/>
        <v>A-01-01-02-005=10</v>
      </c>
      <c r="B29" s="146" t="str">
        <f t="shared" si="7"/>
        <v>A-01-01-02-005</v>
      </c>
      <c r="C29" s="147" t="s">
        <v>7</v>
      </c>
      <c r="D29" s="69" t="s">
        <v>34</v>
      </c>
      <c r="E29" s="69" t="s">
        <v>34</v>
      </c>
      <c r="F29" s="69" t="s">
        <v>55</v>
      </c>
      <c r="G29" s="69" t="s">
        <v>47</v>
      </c>
      <c r="H29" s="69"/>
      <c r="I29" s="69"/>
      <c r="J29" s="69"/>
      <c r="K29" s="148" t="s">
        <v>35</v>
      </c>
      <c r="L29" s="149" t="s">
        <v>9</v>
      </c>
      <c r="M29" s="67" t="s">
        <v>61</v>
      </c>
      <c r="N29" s="150">
        <v>500000000</v>
      </c>
      <c r="O29" s="150"/>
      <c r="P29" s="150"/>
      <c r="Q29" s="150"/>
      <c r="R29" s="150">
        <f t="shared" si="8"/>
        <v>500000000</v>
      </c>
      <c r="S29" s="108"/>
    </row>
    <row r="30" spans="1:19" ht="24.95" customHeight="1" x14ac:dyDescent="0.3">
      <c r="A30" s="121" t="str">
        <f t="shared" si="0"/>
        <v>A-01-01-02-006=10</v>
      </c>
      <c r="B30" s="146" t="str">
        <f t="shared" si="7"/>
        <v>A-01-01-02-006</v>
      </c>
      <c r="C30" s="147" t="s">
        <v>7</v>
      </c>
      <c r="D30" s="69" t="s">
        <v>34</v>
      </c>
      <c r="E30" s="69" t="s">
        <v>34</v>
      </c>
      <c r="F30" s="69" t="s">
        <v>55</v>
      </c>
      <c r="G30" s="69" t="s">
        <v>48</v>
      </c>
      <c r="H30" s="69"/>
      <c r="I30" s="69"/>
      <c r="J30" s="69"/>
      <c r="K30" s="148" t="s">
        <v>35</v>
      </c>
      <c r="L30" s="149" t="s">
        <v>9</v>
      </c>
      <c r="M30" s="67" t="s">
        <v>15</v>
      </c>
      <c r="N30" s="150">
        <v>1890000000</v>
      </c>
      <c r="O30" s="150"/>
      <c r="P30" s="150"/>
      <c r="Q30" s="150"/>
      <c r="R30" s="150">
        <f t="shared" si="8"/>
        <v>1890000000</v>
      </c>
      <c r="S30" s="108"/>
    </row>
    <row r="31" spans="1:19" ht="24.95" customHeight="1" x14ac:dyDescent="0.3">
      <c r="A31" s="121" t="str">
        <f t="shared" si="0"/>
        <v>A-01-01-02-007=10</v>
      </c>
      <c r="B31" s="146" t="str">
        <f t="shared" si="7"/>
        <v>A-01-01-02-007</v>
      </c>
      <c r="C31" s="147" t="s">
        <v>7</v>
      </c>
      <c r="D31" s="69" t="s">
        <v>34</v>
      </c>
      <c r="E31" s="69" t="s">
        <v>34</v>
      </c>
      <c r="F31" s="69" t="s">
        <v>55</v>
      </c>
      <c r="G31" s="69" t="s">
        <v>49</v>
      </c>
      <c r="H31" s="69"/>
      <c r="I31" s="69"/>
      <c r="J31" s="69"/>
      <c r="K31" s="148" t="s">
        <v>35</v>
      </c>
      <c r="L31" s="149" t="s">
        <v>9</v>
      </c>
      <c r="M31" s="67" t="s">
        <v>16</v>
      </c>
      <c r="N31" s="150">
        <v>320000000</v>
      </c>
      <c r="O31" s="150"/>
      <c r="P31" s="150"/>
      <c r="Q31" s="150"/>
      <c r="R31" s="150">
        <f t="shared" si="8"/>
        <v>320000000</v>
      </c>
      <c r="S31" s="108"/>
    </row>
    <row r="32" spans="1:19" ht="24.95" customHeight="1" x14ac:dyDescent="0.3">
      <c r="A32" s="121" t="str">
        <f t="shared" si="0"/>
        <v>A-01-01-02-008=10</v>
      </c>
      <c r="B32" s="146" t="str">
        <f t="shared" si="7"/>
        <v>A-01-01-02-008</v>
      </c>
      <c r="C32" s="147" t="s">
        <v>7</v>
      </c>
      <c r="D32" s="69" t="s">
        <v>34</v>
      </c>
      <c r="E32" s="69" t="s">
        <v>34</v>
      </c>
      <c r="F32" s="69" t="s">
        <v>55</v>
      </c>
      <c r="G32" s="69" t="s">
        <v>51</v>
      </c>
      <c r="H32" s="69"/>
      <c r="I32" s="69"/>
      <c r="J32" s="69"/>
      <c r="K32" s="148" t="s">
        <v>35</v>
      </c>
      <c r="L32" s="149" t="s">
        <v>9</v>
      </c>
      <c r="M32" s="67" t="s">
        <v>17</v>
      </c>
      <c r="N32" s="150">
        <v>320000000</v>
      </c>
      <c r="O32" s="150"/>
      <c r="P32" s="150"/>
      <c r="Q32" s="150"/>
      <c r="R32" s="150">
        <f t="shared" si="8"/>
        <v>320000000</v>
      </c>
      <c r="S32" s="108"/>
    </row>
    <row r="33" spans="1:19" ht="24.95" customHeight="1" x14ac:dyDescent="0.3">
      <c r="A33" s="121" t="str">
        <f t="shared" si="0"/>
        <v>A-01-01-02-009=10</v>
      </c>
      <c r="B33" s="146" t="str">
        <f t="shared" si="7"/>
        <v>A-01-01-02-009</v>
      </c>
      <c r="C33" s="147" t="s">
        <v>7</v>
      </c>
      <c r="D33" s="69" t="s">
        <v>34</v>
      </c>
      <c r="E33" s="69" t="s">
        <v>34</v>
      </c>
      <c r="F33" s="69" t="s">
        <v>55</v>
      </c>
      <c r="G33" s="69" t="s">
        <v>53</v>
      </c>
      <c r="H33" s="69"/>
      <c r="I33" s="69"/>
      <c r="J33" s="69"/>
      <c r="K33" s="148" t="s">
        <v>35</v>
      </c>
      <c r="L33" s="149" t="s">
        <v>9</v>
      </c>
      <c r="M33" s="67" t="s">
        <v>62</v>
      </c>
      <c r="N33" s="150">
        <v>650000000</v>
      </c>
      <c r="O33" s="150"/>
      <c r="P33" s="150"/>
      <c r="Q33" s="150"/>
      <c r="R33" s="150">
        <f t="shared" si="8"/>
        <v>650000000</v>
      </c>
      <c r="S33" s="108"/>
    </row>
    <row r="34" spans="1:19" ht="24.95" customHeight="1" x14ac:dyDescent="0.3">
      <c r="A34" s="121" t="str">
        <f t="shared" si="0"/>
        <v>A-01-01-03=10</v>
      </c>
      <c r="B34" s="151" t="str">
        <f>CONCATENATE(C34,"-",D34,"-",E34,"-",F34)</f>
        <v>A-01-01-03</v>
      </c>
      <c r="C34" s="152" t="s">
        <v>7</v>
      </c>
      <c r="D34" s="153" t="s">
        <v>34</v>
      </c>
      <c r="E34" s="153" t="s">
        <v>34</v>
      </c>
      <c r="F34" s="153" t="s">
        <v>63</v>
      </c>
      <c r="G34" s="153"/>
      <c r="H34" s="153"/>
      <c r="I34" s="153"/>
      <c r="J34" s="153"/>
      <c r="K34" s="154" t="s">
        <v>35</v>
      </c>
      <c r="L34" s="155" t="s">
        <v>9</v>
      </c>
      <c r="M34" s="19" t="s">
        <v>64</v>
      </c>
      <c r="N34" s="156">
        <f t="shared" ref="N34:R34" si="9">+N35+N39+N40+N41+N42+N43</f>
        <v>6984000000</v>
      </c>
      <c r="O34" s="156">
        <f t="shared" si="9"/>
        <v>0</v>
      </c>
      <c r="P34" s="156">
        <f t="shared" si="9"/>
        <v>0</v>
      </c>
      <c r="Q34" s="156">
        <f t="shared" si="9"/>
        <v>0</v>
      </c>
      <c r="R34" s="156">
        <f t="shared" si="9"/>
        <v>6984000000</v>
      </c>
      <c r="S34" s="108"/>
    </row>
    <row r="35" spans="1:19" ht="24.95" customHeight="1" x14ac:dyDescent="0.3">
      <c r="A35" s="121" t="str">
        <f t="shared" si="0"/>
        <v>A-01-01-03-001=10</v>
      </c>
      <c r="B35" s="141" t="str">
        <f>CONCATENATE(C35,"-",D35,"-",E35,"-",F35,"-",G35)</f>
        <v>A-01-01-03-001</v>
      </c>
      <c r="C35" s="142" t="s">
        <v>7</v>
      </c>
      <c r="D35" s="143" t="s">
        <v>34</v>
      </c>
      <c r="E35" s="143" t="s">
        <v>34</v>
      </c>
      <c r="F35" s="143" t="s">
        <v>63</v>
      </c>
      <c r="G35" s="143" t="s">
        <v>38</v>
      </c>
      <c r="H35" s="143"/>
      <c r="I35" s="143"/>
      <c r="J35" s="143"/>
      <c r="K35" s="144" t="s">
        <v>35</v>
      </c>
      <c r="L35" s="145" t="s">
        <v>9</v>
      </c>
      <c r="M35" s="17" t="s">
        <v>65</v>
      </c>
      <c r="N35" s="18">
        <f t="shared" ref="N35:R35" si="10">SUM(N36:N38)</f>
        <v>3400000000</v>
      </c>
      <c r="O35" s="18">
        <f t="shared" si="10"/>
        <v>0</v>
      </c>
      <c r="P35" s="18">
        <f t="shared" si="10"/>
        <v>0</v>
      </c>
      <c r="Q35" s="18">
        <f t="shared" si="10"/>
        <v>0</v>
      </c>
      <c r="R35" s="18">
        <f t="shared" si="10"/>
        <v>3400000000</v>
      </c>
      <c r="S35" s="108"/>
    </row>
    <row r="36" spans="1:19" ht="24.95" customHeight="1" x14ac:dyDescent="0.3">
      <c r="A36" s="121" t="str">
        <f t="shared" si="0"/>
        <v>A-01-01-03-001-001=10</v>
      </c>
      <c r="B36" s="146" t="str">
        <f>CONCATENATE(C36,"-",D36,"-",E36,"-",F36,"-",G36,"-",H36)</f>
        <v>A-01-01-03-001-001</v>
      </c>
      <c r="C36" s="147" t="s">
        <v>7</v>
      </c>
      <c r="D36" s="69" t="s">
        <v>34</v>
      </c>
      <c r="E36" s="69" t="s">
        <v>34</v>
      </c>
      <c r="F36" s="69" t="s">
        <v>63</v>
      </c>
      <c r="G36" s="69" t="s">
        <v>38</v>
      </c>
      <c r="H36" s="69" t="s">
        <v>38</v>
      </c>
      <c r="I36" s="69"/>
      <c r="J36" s="69"/>
      <c r="K36" s="148" t="s">
        <v>35</v>
      </c>
      <c r="L36" s="149" t="s">
        <v>9</v>
      </c>
      <c r="M36" s="67" t="s">
        <v>66</v>
      </c>
      <c r="N36" s="150">
        <v>2580000000</v>
      </c>
      <c r="O36" s="150"/>
      <c r="P36" s="150"/>
      <c r="Q36" s="150"/>
      <c r="R36" s="150">
        <f t="shared" ref="R36:R43" si="11">+N36+O36-P36-Q36</f>
        <v>2580000000</v>
      </c>
      <c r="S36" s="108"/>
    </row>
    <row r="37" spans="1:19" ht="24.95" customHeight="1" x14ac:dyDescent="0.3">
      <c r="A37" s="121" t="str">
        <f t="shared" si="0"/>
        <v>A-01-01-03-001-002=10</v>
      </c>
      <c r="B37" s="146" t="str">
        <f>CONCATENATE(C37,"-",D37,"-",E37,"-",F37,"-",G37,"-",H37)</f>
        <v>A-01-01-03-001-002</v>
      </c>
      <c r="C37" s="147" t="s">
        <v>7</v>
      </c>
      <c r="D37" s="69" t="s">
        <v>34</v>
      </c>
      <c r="E37" s="69" t="s">
        <v>34</v>
      </c>
      <c r="F37" s="69" t="s">
        <v>63</v>
      </c>
      <c r="G37" s="69" t="s">
        <v>38</v>
      </c>
      <c r="H37" s="69" t="s">
        <v>41</v>
      </c>
      <c r="I37" s="69"/>
      <c r="J37" s="69"/>
      <c r="K37" s="148" t="s">
        <v>35</v>
      </c>
      <c r="L37" s="149" t="s">
        <v>9</v>
      </c>
      <c r="M37" s="67" t="s">
        <v>67</v>
      </c>
      <c r="N37" s="150">
        <v>500000000</v>
      </c>
      <c r="O37" s="150"/>
      <c r="P37" s="150"/>
      <c r="Q37" s="150"/>
      <c r="R37" s="150">
        <f t="shared" si="11"/>
        <v>500000000</v>
      </c>
      <c r="S37" s="108"/>
    </row>
    <row r="38" spans="1:19" ht="24.95" customHeight="1" x14ac:dyDescent="0.3">
      <c r="A38" s="121" t="str">
        <f t="shared" si="0"/>
        <v>A-01-01-03-001-003=10</v>
      </c>
      <c r="B38" s="157" t="str">
        <f>CONCATENATE(C38,"-",D38,"-",E38,"-",F38,"-",G38,"-",H38)</f>
        <v>A-01-01-03-001-003</v>
      </c>
      <c r="C38" s="158" t="s">
        <v>7</v>
      </c>
      <c r="D38" s="159" t="s">
        <v>34</v>
      </c>
      <c r="E38" s="159" t="s">
        <v>34</v>
      </c>
      <c r="F38" s="159" t="s">
        <v>63</v>
      </c>
      <c r="G38" s="159" t="s">
        <v>38</v>
      </c>
      <c r="H38" s="159" t="s">
        <v>43</v>
      </c>
      <c r="I38" s="159"/>
      <c r="J38" s="159"/>
      <c r="K38" s="160" t="s">
        <v>35</v>
      </c>
      <c r="L38" s="161" t="s">
        <v>9</v>
      </c>
      <c r="M38" s="68" t="s">
        <v>68</v>
      </c>
      <c r="N38" s="162">
        <v>320000000</v>
      </c>
      <c r="O38" s="162"/>
      <c r="P38" s="162"/>
      <c r="Q38" s="162"/>
      <c r="R38" s="162">
        <f t="shared" si="11"/>
        <v>320000000</v>
      </c>
      <c r="S38" s="108"/>
    </row>
    <row r="39" spans="1:19" ht="24.95" customHeight="1" x14ac:dyDescent="0.3">
      <c r="A39" s="121" t="str">
        <f t="shared" si="0"/>
        <v>A-01-01-03-002=10</v>
      </c>
      <c r="B39" s="146" t="str">
        <f t="shared" ref="B39:B43" si="12">CONCATENATE(C39,"-",D39,"-",E39,"-",F39,"-",G39)</f>
        <v>A-01-01-03-002</v>
      </c>
      <c r="C39" s="147" t="s">
        <v>7</v>
      </c>
      <c r="D39" s="69" t="s">
        <v>34</v>
      </c>
      <c r="E39" s="69" t="s">
        <v>34</v>
      </c>
      <c r="F39" s="69" t="s">
        <v>63</v>
      </c>
      <c r="G39" s="69" t="s">
        <v>41</v>
      </c>
      <c r="H39" s="69"/>
      <c r="I39" s="69"/>
      <c r="J39" s="69"/>
      <c r="K39" s="148" t="s">
        <v>35</v>
      </c>
      <c r="L39" s="149" t="s">
        <v>9</v>
      </c>
      <c r="M39" s="67" t="s">
        <v>69</v>
      </c>
      <c r="N39" s="150">
        <v>2160000000</v>
      </c>
      <c r="O39" s="150"/>
      <c r="P39" s="150"/>
      <c r="Q39" s="150"/>
      <c r="R39" s="150">
        <f t="shared" si="11"/>
        <v>2160000000</v>
      </c>
      <c r="S39" s="108"/>
    </row>
    <row r="40" spans="1:19" ht="24.95" customHeight="1" x14ac:dyDescent="0.3">
      <c r="A40" s="121" t="str">
        <f t="shared" si="0"/>
        <v>A-01-01-03-005=10</v>
      </c>
      <c r="B40" s="146" t="str">
        <f t="shared" si="12"/>
        <v>A-01-01-03-005</v>
      </c>
      <c r="C40" s="147" t="s">
        <v>7</v>
      </c>
      <c r="D40" s="69" t="s">
        <v>34</v>
      </c>
      <c r="E40" s="69" t="s">
        <v>34</v>
      </c>
      <c r="F40" s="69" t="s">
        <v>63</v>
      </c>
      <c r="G40" s="69" t="s">
        <v>47</v>
      </c>
      <c r="H40" s="69"/>
      <c r="I40" s="69"/>
      <c r="J40" s="69"/>
      <c r="K40" s="148" t="s">
        <v>35</v>
      </c>
      <c r="L40" s="149" t="s">
        <v>9</v>
      </c>
      <c r="M40" s="67" t="s">
        <v>14</v>
      </c>
      <c r="N40" s="150">
        <v>24000000</v>
      </c>
      <c r="O40" s="150"/>
      <c r="P40" s="150"/>
      <c r="Q40" s="150"/>
      <c r="R40" s="150">
        <f t="shared" si="11"/>
        <v>24000000</v>
      </c>
      <c r="S40" s="108"/>
    </row>
    <row r="41" spans="1:19" ht="24.95" customHeight="1" x14ac:dyDescent="0.3">
      <c r="A41" s="121" t="str">
        <f t="shared" si="0"/>
        <v>A-01-01-03-013=10</v>
      </c>
      <c r="B41" s="146" t="str">
        <f t="shared" si="12"/>
        <v>A-01-01-03-013</v>
      </c>
      <c r="C41" s="147" t="s">
        <v>7</v>
      </c>
      <c r="D41" s="69" t="s">
        <v>34</v>
      </c>
      <c r="E41" s="69" t="s">
        <v>34</v>
      </c>
      <c r="F41" s="69" t="s">
        <v>63</v>
      </c>
      <c r="G41" s="69" t="s">
        <v>70</v>
      </c>
      <c r="H41" s="69"/>
      <c r="I41" s="69"/>
      <c r="J41" s="69"/>
      <c r="K41" s="148" t="s">
        <v>35</v>
      </c>
      <c r="L41" s="149" t="s">
        <v>9</v>
      </c>
      <c r="M41" s="67" t="s">
        <v>71</v>
      </c>
      <c r="N41" s="150">
        <v>30000000</v>
      </c>
      <c r="O41" s="150"/>
      <c r="P41" s="150"/>
      <c r="Q41" s="150"/>
      <c r="R41" s="150">
        <f t="shared" si="11"/>
        <v>30000000</v>
      </c>
      <c r="S41" s="108"/>
    </row>
    <row r="42" spans="1:19" ht="24.95" customHeight="1" x14ac:dyDescent="0.3">
      <c r="A42" s="121" t="str">
        <f t="shared" si="0"/>
        <v>A-01-01-03-016=10</v>
      </c>
      <c r="B42" s="146" t="str">
        <f t="shared" si="12"/>
        <v>A-01-01-03-016</v>
      </c>
      <c r="C42" s="147" t="s">
        <v>7</v>
      </c>
      <c r="D42" s="69" t="s">
        <v>34</v>
      </c>
      <c r="E42" s="69" t="s">
        <v>34</v>
      </c>
      <c r="F42" s="69" t="s">
        <v>63</v>
      </c>
      <c r="G42" s="69" t="s">
        <v>72</v>
      </c>
      <c r="H42" s="69"/>
      <c r="I42" s="69"/>
      <c r="J42" s="69"/>
      <c r="K42" s="148" t="s">
        <v>35</v>
      </c>
      <c r="L42" s="149" t="s">
        <v>9</v>
      </c>
      <c r="M42" s="67" t="s">
        <v>73</v>
      </c>
      <c r="N42" s="150">
        <v>770000000</v>
      </c>
      <c r="O42" s="150"/>
      <c r="P42" s="150"/>
      <c r="Q42" s="150"/>
      <c r="R42" s="150">
        <f t="shared" si="11"/>
        <v>770000000</v>
      </c>
      <c r="S42" s="108"/>
    </row>
    <row r="43" spans="1:19" ht="24.95" customHeight="1" x14ac:dyDescent="0.3">
      <c r="A43" s="121" t="str">
        <f t="shared" si="0"/>
        <v>A-01-01-03-030=10</v>
      </c>
      <c r="B43" s="146" t="str">
        <f t="shared" si="12"/>
        <v>A-01-01-03-030</v>
      </c>
      <c r="C43" s="147" t="s">
        <v>7</v>
      </c>
      <c r="D43" s="69" t="s">
        <v>34</v>
      </c>
      <c r="E43" s="69" t="s">
        <v>34</v>
      </c>
      <c r="F43" s="69" t="s">
        <v>63</v>
      </c>
      <c r="G43" s="69" t="s">
        <v>74</v>
      </c>
      <c r="H43" s="69"/>
      <c r="I43" s="69"/>
      <c r="J43" s="69"/>
      <c r="K43" s="148" t="s">
        <v>35</v>
      </c>
      <c r="L43" s="149" t="s">
        <v>9</v>
      </c>
      <c r="M43" s="67" t="s">
        <v>75</v>
      </c>
      <c r="N43" s="150">
        <v>600000000</v>
      </c>
      <c r="O43" s="150"/>
      <c r="P43" s="150"/>
      <c r="Q43" s="150"/>
      <c r="R43" s="150">
        <f t="shared" si="11"/>
        <v>600000000</v>
      </c>
      <c r="S43" s="108"/>
    </row>
    <row r="44" spans="1:19" ht="30" customHeight="1" x14ac:dyDescent="0.3">
      <c r="A44" s="121" t="str">
        <f t="shared" si="0"/>
        <v>A-02=</v>
      </c>
      <c r="B44" s="128" t="str">
        <f>CONCATENATE(C44,"-",D44)</f>
        <v>A-02</v>
      </c>
      <c r="C44" s="129" t="s">
        <v>7</v>
      </c>
      <c r="D44" s="66" t="s">
        <v>55</v>
      </c>
      <c r="E44" s="66"/>
      <c r="F44" s="66"/>
      <c r="G44" s="66"/>
      <c r="H44" s="66"/>
      <c r="I44" s="66"/>
      <c r="J44" s="66"/>
      <c r="K44" s="130"/>
      <c r="L44" s="131"/>
      <c r="M44" s="20" t="s">
        <v>112</v>
      </c>
      <c r="N44" s="21">
        <f t="shared" ref="N44:R44" si="13">+N45</f>
        <v>42289000000</v>
      </c>
      <c r="O44" s="21">
        <f t="shared" si="13"/>
        <v>124199973.88</v>
      </c>
      <c r="P44" s="21">
        <f t="shared" si="13"/>
        <v>124199973.88</v>
      </c>
      <c r="Q44" s="21">
        <f t="shared" si="13"/>
        <v>0</v>
      </c>
      <c r="R44" s="21">
        <f t="shared" si="13"/>
        <v>42289000000</v>
      </c>
      <c r="S44" s="108"/>
    </row>
    <row r="45" spans="1:19" ht="30" customHeight="1" x14ac:dyDescent="0.3">
      <c r="A45" s="121" t="str">
        <f t="shared" si="0"/>
        <v>A-02-02=</v>
      </c>
      <c r="B45" s="132" t="str">
        <f>CONCATENATE(C45,"-",D45,"-",E45)</f>
        <v>A-02-02</v>
      </c>
      <c r="C45" s="133" t="s">
        <v>7</v>
      </c>
      <c r="D45" s="134" t="s">
        <v>55</v>
      </c>
      <c r="E45" s="134" t="s">
        <v>55</v>
      </c>
      <c r="F45" s="134"/>
      <c r="G45" s="134"/>
      <c r="H45" s="134"/>
      <c r="I45" s="134"/>
      <c r="J45" s="134"/>
      <c r="K45" s="135"/>
      <c r="L45" s="136"/>
      <c r="M45" s="13" t="s">
        <v>76</v>
      </c>
      <c r="N45" s="14">
        <f t="shared" ref="N45:R45" si="14">+N46+N65</f>
        <v>42289000000</v>
      </c>
      <c r="O45" s="14">
        <f t="shared" si="14"/>
        <v>124199973.88</v>
      </c>
      <c r="P45" s="14">
        <f t="shared" si="14"/>
        <v>124199973.88</v>
      </c>
      <c r="Q45" s="14">
        <f t="shared" si="14"/>
        <v>0</v>
      </c>
      <c r="R45" s="14">
        <f t="shared" si="14"/>
        <v>42289000000</v>
      </c>
      <c r="S45" s="108"/>
    </row>
    <row r="46" spans="1:19" ht="24.95" customHeight="1" x14ac:dyDescent="0.3">
      <c r="A46" s="121" t="str">
        <f t="shared" si="0"/>
        <v>A-02-02-01=10</v>
      </c>
      <c r="B46" s="137" t="str">
        <f>CONCATENATE(C46,"-",D46,"-",E46,"-",F46)</f>
        <v>A-02-02-01</v>
      </c>
      <c r="C46" s="138" t="s">
        <v>7</v>
      </c>
      <c r="D46" s="70" t="s">
        <v>55</v>
      </c>
      <c r="E46" s="70" t="s">
        <v>55</v>
      </c>
      <c r="F46" s="70" t="s">
        <v>34</v>
      </c>
      <c r="G46" s="70"/>
      <c r="H46" s="70"/>
      <c r="I46" s="70"/>
      <c r="J46" s="70"/>
      <c r="K46" s="139" t="s">
        <v>35</v>
      </c>
      <c r="L46" s="140" t="s">
        <v>9</v>
      </c>
      <c r="M46" s="15" t="s">
        <v>18</v>
      </c>
      <c r="N46" s="16">
        <f t="shared" ref="N46:R46" si="15">+N47+N50+N52+N59</f>
        <v>894416581</v>
      </c>
      <c r="O46" s="16">
        <f t="shared" si="15"/>
        <v>20000000</v>
      </c>
      <c r="P46" s="16">
        <f t="shared" si="15"/>
        <v>26567529</v>
      </c>
      <c r="Q46" s="16">
        <f t="shared" si="15"/>
        <v>0</v>
      </c>
      <c r="R46" s="16">
        <f t="shared" si="15"/>
        <v>887849052</v>
      </c>
      <c r="S46" s="108"/>
    </row>
    <row r="47" spans="1:19" ht="24.95" customHeight="1" x14ac:dyDescent="0.3">
      <c r="A47" s="121" t="str">
        <f t="shared" si="0"/>
        <v>A-02-02-01-001=10</v>
      </c>
      <c r="B47" s="141" t="str">
        <f>CONCATENATE(C47,"-",D47,"-",E47,"-",F47,"-",G47)</f>
        <v>A-02-02-01-001</v>
      </c>
      <c r="C47" s="142" t="s">
        <v>7</v>
      </c>
      <c r="D47" s="143" t="s">
        <v>55</v>
      </c>
      <c r="E47" s="143" t="s">
        <v>55</v>
      </c>
      <c r="F47" s="143" t="s">
        <v>34</v>
      </c>
      <c r="G47" s="143" t="s">
        <v>38</v>
      </c>
      <c r="H47" s="143"/>
      <c r="I47" s="143"/>
      <c r="J47" s="143"/>
      <c r="K47" s="144" t="s">
        <v>35</v>
      </c>
      <c r="L47" s="145" t="s">
        <v>9</v>
      </c>
      <c r="M47" s="17" t="s">
        <v>77</v>
      </c>
      <c r="N47" s="18">
        <f t="shared" ref="N47:R47" si="16">SUM(N48:N49)</f>
        <v>59000000</v>
      </c>
      <c r="O47" s="18">
        <f t="shared" si="16"/>
        <v>0</v>
      </c>
      <c r="P47" s="18">
        <f t="shared" si="16"/>
        <v>10567529</v>
      </c>
      <c r="Q47" s="18">
        <f t="shared" si="16"/>
        <v>0</v>
      </c>
      <c r="R47" s="18">
        <f t="shared" si="16"/>
        <v>48432471</v>
      </c>
      <c r="S47" s="108"/>
    </row>
    <row r="48" spans="1:19" ht="24.95" customHeight="1" x14ac:dyDescent="0.3">
      <c r="A48" s="121" t="str">
        <f t="shared" si="0"/>
        <v>A-02-02-01-001-005=10</v>
      </c>
      <c r="B48" s="146" t="str">
        <f>CONCATENATE(C48,"-",D48,"-",E48,"-",F48,"-",G48,"-",H48)</f>
        <v>A-02-02-01-001-005</v>
      </c>
      <c r="C48" s="147" t="s">
        <v>7</v>
      </c>
      <c r="D48" s="69" t="s">
        <v>55</v>
      </c>
      <c r="E48" s="69" t="s">
        <v>55</v>
      </c>
      <c r="F48" s="69" t="s">
        <v>34</v>
      </c>
      <c r="G48" s="69" t="s">
        <v>38</v>
      </c>
      <c r="H48" s="69" t="s">
        <v>47</v>
      </c>
      <c r="I48" s="69"/>
      <c r="J48" s="69"/>
      <c r="K48" s="148">
        <v>10</v>
      </c>
      <c r="L48" s="149" t="s">
        <v>9</v>
      </c>
      <c r="M48" s="67" t="s">
        <v>171</v>
      </c>
      <c r="N48" s="150">
        <v>41000000</v>
      </c>
      <c r="O48" s="150"/>
      <c r="P48" s="33">
        <v>6000000</v>
      </c>
      <c r="Q48" s="150"/>
      <c r="R48" s="150">
        <f t="shared" ref="R48:R49" si="17">+N48+O48-P48-Q48</f>
        <v>35000000</v>
      </c>
      <c r="S48" s="108"/>
    </row>
    <row r="49" spans="1:19" ht="24.95" customHeight="1" x14ac:dyDescent="0.3">
      <c r="A49" s="121" t="str">
        <f t="shared" si="0"/>
        <v>A-02-02-01-001-007=10</v>
      </c>
      <c r="B49" s="146" t="str">
        <f>CONCATENATE(C49,"-",D49,"-",E49,"-",F49,"-",G49,"-",H49)</f>
        <v>A-02-02-01-001-007</v>
      </c>
      <c r="C49" s="147" t="s">
        <v>7</v>
      </c>
      <c r="D49" s="69" t="s">
        <v>55</v>
      </c>
      <c r="E49" s="69" t="s">
        <v>55</v>
      </c>
      <c r="F49" s="69" t="s">
        <v>34</v>
      </c>
      <c r="G49" s="69" t="s">
        <v>38</v>
      </c>
      <c r="H49" s="69" t="s">
        <v>49</v>
      </c>
      <c r="I49" s="69"/>
      <c r="J49" s="69"/>
      <c r="K49" s="148">
        <v>10</v>
      </c>
      <c r="L49" s="149" t="s">
        <v>9</v>
      </c>
      <c r="M49" s="67" t="s">
        <v>172</v>
      </c>
      <c r="N49" s="150">
        <v>18000000</v>
      </c>
      <c r="O49" s="150"/>
      <c r="P49" s="33">
        <v>4567529</v>
      </c>
      <c r="Q49" s="150"/>
      <c r="R49" s="150">
        <f t="shared" si="17"/>
        <v>13432471</v>
      </c>
      <c r="S49" s="108"/>
    </row>
    <row r="50" spans="1:19" ht="33" x14ac:dyDescent="0.3">
      <c r="A50" s="121" t="str">
        <f t="shared" si="0"/>
        <v>A-02-02-01-002=10</v>
      </c>
      <c r="B50" s="141" t="str">
        <f>CONCATENATE(C50,"-",D50,"-",E50,"-",F50,"-",G50)</f>
        <v>A-02-02-01-002</v>
      </c>
      <c r="C50" s="142" t="s">
        <v>7</v>
      </c>
      <c r="D50" s="143" t="s">
        <v>55</v>
      </c>
      <c r="E50" s="143" t="s">
        <v>55</v>
      </c>
      <c r="F50" s="143" t="s">
        <v>34</v>
      </c>
      <c r="G50" s="143" t="s">
        <v>41</v>
      </c>
      <c r="H50" s="143"/>
      <c r="I50" s="143"/>
      <c r="J50" s="143"/>
      <c r="K50" s="144" t="s">
        <v>35</v>
      </c>
      <c r="L50" s="145" t="s">
        <v>9</v>
      </c>
      <c r="M50" s="17" t="s">
        <v>78</v>
      </c>
      <c r="N50" s="18">
        <f t="shared" ref="N50:R50" si="18">SUM(N51:N51)</f>
        <v>140000000</v>
      </c>
      <c r="O50" s="18">
        <f t="shared" si="18"/>
        <v>0</v>
      </c>
      <c r="P50" s="18">
        <f t="shared" si="18"/>
        <v>0</v>
      </c>
      <c r="Q50" s="18">
        <f t="shared" si="18"/>
        <v>0</v>
      </c>
      <c r="R50" s="18">
        <f t="shared" si="18"/>
        <v>140000000</v>
      </c>
      <c r="S50" s="108"/>
    </row>
    <row r="51" spans="1:19" ht="24.95" customHeight="1" x14ac:dyDescent="0.3">
      <c r="A51" s="121" t="str">
        <f t="shared" si="0"/>
        <v>A-02-02-01-002-008=10</v>
      </c>
      <c r="B51" s="146" t="str">
        <f>CONCATENATE(C51,"-",D51,"-",E51,"-",F51,"-",G51,"-",H51)</f>
        <v>A-02-02-01-002-008</v>
      </c>
      <c r="C51" s="147" t="s">
        <v>7</v>
      </c>
      <c r="D51" s="69" t="s">
        <v>55</v>
      </c>
      <c r="E51" s="69" t="s">
        <v>55</v>
      </c>
      <c r="F51" s="69" t="s">
        <v>34</v>
      </c>
      <c r="G51" s="69" t="s">
        <v>41</v>
      </c>
      <c r="H51" s="69" t="s">
        <v>51</v>
      </c>
      <c r="I51" s="69"/>
      <c r="J51" s="69"/>
      <c r="K51" s="148">
        <v>10</v>
      </c>
      <c r="L51" s="149" t="s">
        <v>9</v>
      </c>
      <c r="M51" s="67" t="s">
        <v>173</v>
      </c>
      <c r="N51" s="150">
        <v>140000000</v>
      </c>
      <c r="O51" s="150"/>
      <c r="P51" s="150"/>
      <c r="Q51" s="150"/>
      <c r="R51" s="150">
        <f>+N51+O51-P51-Q51</f>
        <v>140000000</v>
      </c>
      <c r="S51" s="108"/>
    </row>
    <row r="52" spans="1:19" ht="33" x14ac:dyDescent="0.3">
      <c r="A52" s="121" t="str">
        <f t="shared" si="0"/>
        <v>A-02-02-01-003=10</v>
      </c>
      <c r="B52" s="141" t="str">
        <f>CONCATENATE(C52,"-",D52,"-",E52,"-",F52,"-",G52)</f>
        <v>A-02-02-01-003</v>
      </c>
      <c r="C52" s="142" t="s">
        <v>7</v>
      </c>
      <c r="D52" s="143" t="s">
        <v>55</v>
      </c>
      <c r="E52" s="143" t="s">
        <v>55</v>
      </c>
      <c r="F52" s="143" t="s">
        <v>34</v>
      </c>
      <c r="G52" s="143" t="s">
        <v>43</v>
      </c>
      <c r="H52" s="143"/>
      <c r="I52" s="143"/>
      <c r="J52" s="143"/>
      <c r="K52" s="144" t="s">
        <v>35</v>
      </c>
      <c r="L52" s="145" t="s">
        <v>9</v>
      </c>
      <c r="M52" s="17" t="s">
        <v>79</v>
      </c>
      <c r="N52" s="18">
        <f t="shared" ref="N52:R52" si="19">SUM(N53:N58)</f>
        <v>414064202</v>
      </c>
      <c r="O52" s="18">
        <f t="shared" si="19"/>
        <v>0</v>
      </c>
      <c r="P52" s="18">
        <f t="shared" si="19"/>
        <v>9000000</v>
      </c>
      <c r="Q52" s="18">
        <f t="shared" si="19"/>
        <v>0</v>
      </c>
      <c r="R52" s="18">
        <f t="shared" si="19"/>
        <v>405064202</v>
      </c>
      <c r="S52" s="108"/>
    </row>
    <row r="53" spans="1:19" ht="33" x14ac:dyDescent="0.3">
      <c r="A53" s="121" t="str">
        <f t="shared" si="0"/>
        <v>A-02-02-01-003-002=10</v>
      </c>
      <c r="B53" s="146" t="str">
        <f>CONCATENATE(C53,"-",D53,"-",E53,"-",F53,"-",G53,"-",H53)</f>
        <v>A-02-02-01-003-002</v>
      </c>
      <c r="C53" s="147" t="s">
        <v>7</v>
      </c>
      <c r="D53" s="69" t="s">
        <v>55</v>
      </c>
      <c r="E53" s="69" t="s">
        <v>55</v>
      </c>
      <c r="F53" s="69" t="s">
        <v>34</v>
      </c>
      <c r="G53" s="69" t="s">
        <v>43</v>
      </c>
      <c r="H53" s="69" t="s">
        <v>41</v>
      </c>
      <c r="I53" s="69"/>
      <c r="J53" s="69"/>
      <c r="K53" s="148">
        <v>10</v>
      </c>
      <c r="L53" s="149" t="s">
        <v>9</v>
      </c>
      <c r="M53" s="67" t="s">
        <v>174</v>
      </c>
      <c r="N53" s="150">
        <v>106000000</v>
      </c>
      <c r="O53" s="150"/>
      <c r="P53" s="150"/>
      <c r="Q53" s="150"/>
      <c r="R53" s="150">
        <f t="shared" ref="R53:R58" si="20">+N53+O53-P53-Q53</f>
        <v>106000000</v>
      </c>
      <c r="S53" s="108"/>
    </row>
    <row r="54" spans="1:19" ht="33" x14ac:dyDescent="0.3">
      <c r="A54" s="121" t="str">
        <f t="shared" si="0"/>
        <v>A-02-02-01-003-003=10</v>
      </c>
      <c r="B54" s="146" t="str">
        <f t="shared" ref="B54:B58" si="21">CONCATENATE(C54,"-",D54,"-",E54,"-",F54,"-",G54,"-",H54)</f>
        <v>A-02-02-01-003-003</v>
      </c>
      <c r="C54" s="147" t="s">
        <v>7</v>
      </c>
      <c r="D54" s="69" t="s">
        <v>55</v>
      </c>
      <c r="E54" s="69" t="s">
        <v>55</v>
      </c>
      <c r="F54" s="69" t="s">
        <v>34</v>
      </c>
      <c r="G54" s="69" t="s">
        <v>43</v>
      </c>
      <c r="H54" s="69" t="s">
        <v>43</v>
      </c>
      <c r="I54" s="69"/>
      <c r="J54" s="69"/>
      <c r="K54" s="148">
        <v>10</v>
      </c>
      <c r="L54" s="149" t="s">
        <v>9</v>
      </c>
      <c r="M54" s="67" t="s">
        <v>175</v>
      </c>
      <c r="N54" s="150">
        <v>98064202</v>
      </c>
      <c r="O54" s="150"/>
      <c r="P54" s="163"/>
      <c r="Q54" s="150"/>
      <c r="R54" s="150">
        <f t="shared" si="20"/>
        <v>98064202</v>
      </c>
      <c r="S54" s="108"/>
    </row>
    <row r="55" spans="1:19" ht="33" x14ac:dyDescent="0.3">
      <c r="A55" s="121" t="str">
        <f t="shared" si="0"/>
        <v>A-02-02-01-003-005=10</v>
      </c>
      <c r="B55" s="146" t="str">
        <f t="shared" si="21"/>
        <v>A-02-02-01-003-005</v>
      </c>
      <c r="C55" s="147" t="s">
        <v>7</v>
      </c>
      <c r="D55" s="69" t="s">
        <v>55</v>
      </c>
      <c r="E55" s="69" t="s">
        <v>55</v>
      </c>
      <c r="F55" s="69" t="s">
        <v>34</v>
      </c>
      <c r="G55" s="69" t="s">
        <v>43</v>
      </c>
      <c r="H55" s="69" t="s">
        <v>47</v>
      </c>
      <c r="I55" s="69"/>
      <c r="J55" s="69"/>
      <c r="K55" s="148">
        <v>10</v>
      </c>
      <c r="L55" s="149" t="s">
        <v>9</v>
      </c>
      <c r="M55" s="67" t="s">
        <v>176</v>
      </c>
      <c r="N55" s="150">
        <v>76000000</v>
      </c>
      <c r="O55" s="150"/>
      <c r="P55" s="163"/>
      <c r="Q55" s="150"/>
      <c r="R55" s="150">
        <f t="shared" si="20"/>
        <v>76000000</v>
      </c>
      <c r="S55" s="108"/>
    </row>
    <row r="56" spans="1:19" ht="24.95" customHeight="1" x14ac:dyDescent="0.3">
      <c r="A56" s="121" t="str">
        <f t="shared" si="0"/>
        <v>A-02-02-01-003-006=10</v>
      </c>
      <c r="B56" s="146" t="str">
        <f t="shared" si="21"/>
        <v>A-02-02-01-003-006</v>
      </c>
      <c r="C56" s="147" t="s">
        <v>7</v>
      </c>
      <c r="D56" s="69" t="s">
        <v>55</v>
      </c>
      <c r="E56" s="69" t="s">
        <v>55</v>
      </c>
      <c r="F56" s="69" t="s">
        <v>34</v>
      </c>
      <c r="G56" s="69" t="s">
        <v>43</v>
      </c>
      <c r="H56" s="69" t="s">
        <v>48</v>
      </c>
      <c r="I56" s="69"/>
      <c r="J56" s="69"/>
      <c r="K56" s="148">
        <v>10</v>
      </c>
      <c r="L56" s="149" t="s">
        <v>9</v>
      </c>
      <c r="M56" s="67" t="s">
        <v>177</v>
      </c>
      <c r="N56" s="150">
        <v>16000000</v>
      </c>
      <c r="O56" s="150"/>
      <c r="P56" s="163"/>
      <c r="Q56" s="150"/>
      <c r="R56" s="150">
        <f t="shared" si="20"/>
        <v>16000000</v>
      </c>
      <c r="S56" s="108"/>
    </row>
    <row r="57" spans="1:19" ht="33" x14ac:dyDescent="0.3">
      <c r="A57" s="121" t="str">
        <f t="shared" si="0"/>
        <v>A-02-02-01-003-007=10</v>
      </c>
      <c r="B57" s="146" t="str">
        <f t="shared" si="21"/>
        <v>A-02-02-01-003-007</v>
      </c>
      <c r="C57" s="147" t="s">
        <v>7</v>
      </c>
      <c r="D57" s="69" t="s">
        <v>55</v>
      </c>
      <c r="E57" s="69" t="s">
        <v>55</v>
      </c>
      <c r="F57" s="69" t="s">
        <v>34</v>
      </c>
      <c r="G57" s="69" t="s">
        <v>43</v>
      </c>
      <c r="H57" s="69" t="s">
        <v>49</v>
      </c>
      <c r="I57" s="69"/>
      <c r="J57" s="69"/>
      <c r="K57" s="148">
        <v>10</v>
      </c>
      <c r="L57" s="149" t="s">
        <v>9</v>
      </c>
      <c r="M57" s="67" t="s">
        <v>178</v>
      </c>
      <c r="N57" s="150">
        <v>8000000</v>
      </c>
      <c r="O57" s="150"/>
      <c r="P57" s="33">
        <v>6000000</v>
      </c>
      <c r="Q57" s="150"/>
      <c r="R57" s="150">
        <f t="shared" si="20"/>
        <v>2000000</v>
      </c>
      <c r="S57" s="108"/>
    </row>
    <row r="58" spans="1:19" ht="24.95" customHeight="1" x14ac:dyDescent="0.3">
      <c r="A58" s="121" t="str">
        <f t="shared" si="0"/>
        <v>A-02-02-01-003-008=10</v>
      </c>
      <c r="B58" s="146" t="str">
        <f t="shared" si="21"/>
        <v>A-02-02-01-003-008</v>
      </c>
      <c r="C58" s="147" t="s">
        <v>7</v>
      </c>
      <c r="D58" s="69" t="s">
        <v>55</v>
      </c>
      <c r="E58" s="69" t="s">
        <v>55</v>
      </c>
      <c r="F58" s="69" t="s">
        <v>34</v>
      </c>
      <c r="G58" s="69" t="s">
        <v>43</v>
      </c>
      <c r="H58" s="69" t="s">
        <v>51</v>
      </c>
      <c r="I58" s="69"/>
      <c r="J58" s="69"/>
      <c r="K58" s="148">
        <v>10</v>
      </c>
      <c r="L58" s="149" t="s">
        <v>9</v>
      </c>
      <c r="M58" s="67" t="s">
        <v>179</v>
      </c>
      <c r="N58" s="150">
        <v>110000000</v>
      </c>
      <c r="O58" s="150"/>
      <c r="P58" s="33">
        <v>3000000</v>
      </c>
      <c r="Q58" s="150"/>
      <c r="R58" s="150">
        <f t="shared" si="20"/>
        <v>107000000</v>
      </c>
      <c r="S58" s="108"/>
    </row>
    <row r="59" spans="1:19" ht="24.95" customHeight="1" x14ac:dyDescent="0.3">
      <c r="A59" s="121" t="str">
        <f t="shared" si="0"/>
        <v>A-02-02-01-004=10</v>
      </c>
      <c r="B59" s="141" t="str">
        <f>CONCATENATE(C59,"-",D59,"-",E59,"-",F59,"-",G59)</f>
        <v>A-02-02-01-004</v>
      </c>
      <c r="C59" s="142" t="s">
        <v>7</v>
      </c>
      <c r="D59" s="143" t="s">
        <v>55</v>
      </c>
      <c r="E59" s="143" t="s">
        <v>55</v>
      </c>
      <c r="F59" s="143" t="s">
        <v>34</v>
      </c>
      <c r="G59" s="143" t="s">
        <v>45</v>
      </c>
      <c r="H59" s="143"/>
      <c r="I59" s="143"/>
      <c r="J59" s="143"/>
      <c r="K59" s="144" t="s">
        <v>35</v>
      </c>
      <c r="L59" s="145" t="s">
        <v>9</v>
      </c>
      <c r="M59" s="17" t="s">
        <v>80</v>
      </c>
      <c r="N59" s="18">
        <f t="shared" ref="N59:R59" si="22">SUM(N60:N64)</f>
        <v>281352379</v>
      </c>
      <c r="O59" s="18">
        <f t="shared" si="22"/>
        <v>20000000</v>
      </c>
      <c r="P59" s="18">
        <f t="shared" si="22"/>
        <v>7000000</v>
      </c>
      <c r="Q59" s="18">
        <f t="shared" si="22"/>
        <v>0</v>
      </c>
      <c r="R59" s="18">
        <f t="shared" si="22"/>
        <v>294352379</v>
      </c>
      <c r="S59" s="108"/>
    </row>
    <row r="60" spans="1:19" x14ac:dyDescent="0.3">
      <c r="A60" s="121" t="str">
        <f t="shared" si="0"/>
        <v>A-02-02-01-004-002=10</v>
      </c>
      <c r="B60" s="146" t="str">
        <f>CONCATENATE(C60,"-",D60,"-",E60,"-",F60,"-",G60,"-",H60)</f>
        <v>A-02-02-01-004-002</v>
      </c>
      <c r="C60" s="147" t="s">
        <v>7</v>
      </c>
      <c r="D60" s="69" t="s">
        <v>55</v>
      </c>
      <c r="E60" s="69" t="s">
        <v>55</v>
      </c>
      <c r="F60" s="69" t="s">
        <v>34</v>
      </c>
      <c r="G60" s="69" t="s">
        <v>45</v>
      </c>
      <c r="H60" s="69" t="s">
        <v>41</v>
      </c>
      <c r="I60" s="69"/>
      <c r="J60" s="69"/>
      <c r="K60" s="148">
        <v>10</v>
      </c>
      <c r="L60" s="149" t="s">
        <v>9</v>
      </c>
      <c r="M60" s="67" t="s">
        <v>180</v>
      </c>
      <c r="N60" s="150">
        <v>37000000</v>
      </c>
      <c r="O60" s="150"/>
      <c r="P60" s="33">
        <v>7000000</v>
      </c>
      <c r="Q60" s="150"/>
      <c r="R60" s="150">
        <f t="shared" ref="R60:R64" si="23">+N60+O60-P60-Q60</f>
        <v>30000000</v>
      </c>
      <c r="S60" s="108"/>
    </row>
    <row r="61" spans="1:19" ht="24.95" customHeight="1" x14ac:dyDescent="0.3">
      <c r="A61" s="121" t="str">
        <f t="shared" si="0"/>
        <v>A-02-02-01-004-005=10</v>
      </c>
      <c r="B61" s="146" t="str">
        <f>CONCATENATE(C61,"-",D61,"-",E61,"-",F61,"-",G61,"-",H61)</f>
        <v>A-02-02-01-004-005</v>
      </c>
      <c r="C61" s="147" t="s">
        <v>7</v>
      </c>
      <c r="D61" s="69" t="s">
        <v>55</v>
      </c>
      <c r="E61" s="69" t="s">
        <v>55</v>
      </c>
      <c r="F61" s="69" t="s">
        <v>34</v>
      </c>
      <c r="G61" s="69" t="s">
        <v>45</v>
      </c>
      <c r="H61" s="69" t="s">
        <v>47</v>
      </c>
      <c r="I61" s="69"/>
      <c r="J61" s="69"/>
      <c r="K61" s="148">
        <v>10</v>
      </c>
      <c r="L61" s="149" t="s">
        <v>9</v>
      </c>
      <c r="M61" s="67" t="s">
        <v>207</v>
      </c>
      <c r="N61" s="150">
        <v>82000000</v>
      </c>
      <c r="O61" s="150"/>
      <c r="P61" s="163"/>
      <c r="Q61" s="150"/>
      <c r="R61" s="150">
        <f t="shared" si="23"/>
        <v>82000000</v>
      </c>
      <c r="S61" s="108"/>
    </row>
    <row r="62" spans="1:19" ht="24.95" customHeight="1" x14ac:dyDescent="0.3">
      <c r="A62" s="121" t="str">
        <f t="shared" si="0"/>
        <v>A-02-02-01-004-006=10</v>
      </c>
      <c r="B62" s="146" t="str">
        <f>CONCATENATE(C62,"-",D62,"-",E62,"-",F62,"-",G62,"-",H62)</f>
        <v>A-02-02-01-004-006</v>
      </c>
      <c r="C62" s="147" t="s">
        <v>7</v>
      </c>
      <c r="D62" s="69" t="s">
        <v>55</v>
      </c>
      <c r="E62" s="69" t="s">
        <v>55</v>
      </c>
      <c r="F62" s="69" t="s">
        <v>34</v>
      </c>
      <c r="G62" s="69" t="s">
        <v>45</v>
      </c>
      <c r="H62" s="69" t="s">
        <v>48</v>
      </c>
      <c r="I62" s="69"/>
      <c r="J62" s="69"/>
      <c r="K62" s="148">
        <v>10</v>
      </c>
      <c r="L62" s="149" t="s">
        <v>9</v>
      </c>
      <c r="M62" s="67" t="s">
        <v>208</v>
      </c>
      <c r="N62" s="150">
        <v>30000000</v>
      </c>
      <c r="O62" s="150"/>
      <c r="P62" s="163"/>
      <c r="Q62" s="150"/>
      <c r="R62" s="150">
        <f t="shared" si="23"/>
        <v>30000000</v>
      </c>
      <c r="S62" s="108"/>
    </row>
    <row r="63" spans="1:19" ht="24.95" customHeight="1" x14ac:dyDescent="0.3">
      <c r="A63" s="121" t="str">
        <f t="shared" si="0"/>
        <v>A-02-02-01-004-007=10</v>
      </c>
      <c r="B63" s="146" t="str">
        <f>CONCATENATE(C63,"-",D63,"-",E63,"-",F63,"-",G63,"-",H63)</f>
        <v>A-02-02-01-004-007</v>
      </c>
      <c r="C63" s="147" t="s">
        <v>7</v>
      </c>
      <c r="D63" s="69" t="s">
        <v>55</v>
      </c>
      <c r="E63" s="69" t="s">
        <v>55</v>
      </c>
      <c r="F63" s="69" t="s">
        <v>34</v>
      </c>
      <c r="G63" s="69" t="s">
        <v>45</v>
      </c>
      <c r="H63" s="69" t="s">
        <v>49</v>
      </c>
      <c r="I63" s="69"/>
      <c r="J63" s="69"/>
      <c r="K63" s="148">
        <v>10</v>
      </c>
      <c r="L63" s="149" t="s">
        <v>9</v>
      </c>
      <c r="M63" s="67" t="s">
        <v>181</v>
      </c>
      <c r="N63" s="150">
        <v>132352379</v>
      </c>
      <c r="O63" s="150"/>
      <c r="P63" s="150"/>
      <c r="Q63" s="150"/>
      <c r="R63" s="150">
        <f t="shared" si="23"/>
        <v>132352379</v>
      </c>
      <c r="S63" s="108"/>
    </row>
    <row r="64" spans="1:19" ht="24.95" customHeight="1" x14ac:dyDescent="0.3">
      <c r="A64" s="121" t="str">
        <f t="shared" si="0"/>
        <v>A-02-02-01-004-008=10</v>
      </c>
      <c r="B64" s="146" t="str">
        <f>CONCATENATE(C64,"-",D64,"-",E64,"-",F64,"-",G64,"-",H64)</f>
        <v>A-02-02-01-004-008</v>
      </c>
      <c r="C64" s="147" t="s">
        <v>7</v>
      </c>
      <c r="D64" s="69" t="s">
        <v>55</v>
      </c>
      <c r="E64" s="69" t="s">
        <v>55</v>
      </c>
      <c r="F64" s="69" t="s">
        <v>34</v>
      </c>
      <c r="G64" s="69" t="s">
        <v>45</v>
      </c>
      <c r="H64" s="69" t="s">
        <v>51</v>
      </c>
      <c r="I64" s="69"/>
      <c r="J64" s="69"/>
      <c r="K64" s="148">
        <v>10</v>
      </c>
      <c r="L64" s="149" t="s">
        <v>9</v>
      </c>
      <c r="M64" s="67" t="s">
        <v>233</v>
      </c>
      <c r="N64" s="150">
        <v>0</v>
      </c>
      <c r="O64" s="30">
        <v>20000000</v>
      </c>
      <c r="P64" s="150"/>
      <c r="Q64" s="150"/>
      <c r="R64" s="150">
        <f t="shared" si="23"/>
        <v>20000000</v>
      </c>
      <c r="S64" s="108"/>
    </row>
    <row r="65" spans="1:19" ht="24.95" customHeight="1" x14ac:dyDescent="0.3">
      <c r="A65" s="121" t="str">
        <f t="shared" si="0"/>
        <v>A-02-02-02=10</v>
      </c>
      <c r="B65" s="137" t="str">
        <f>CONCATENATE(C65,"-",D65,"-",E65,"-",F65)</f>
        <v>A-02-02-02</v>
      </c>
      <c r="C65" s="138" t="s">
        <v>7</v>
      </c>
      <c r="D65" s="70" t="s">
        <v>55</v>
      </c>
      <c r="E65" s="70" t="s">
        <v>55</v>
      </c>
      <c r="F65" s="70" t="s">
        <v>55</v>
      </c>
      <c r="G65" s="70"/>
      <c r="H65" s="70"/>
      <c r="I65" s="70"/>
      <c r="J65" s="70"/>
      <c r="K65" s="139" t="s">
        <v>35</v>
      </c>
      <c r="L65" s="140" t="s">
        <v>9</v>
      </c>
      <c r="M65" s="15" t="s">
        <v>81</v>
      </c>
      <c r="N65" s="16">
        <f t="shared" ref="N65:R65" si="24">+N66+N73+N76+N83+N89</f>
        <v>41394583419</v>
      </c>
      <c r="O65" s="16">
        <f t="shared" si="24"/>
        <v>104199973.88</v>
      </c>
      <c r="P65" s="16">
        <f t="shared" si="24"/>
        <v>97632444.879999995</v>
      </c>
      <c r="Q65" s="16">
        <f t="shared" si="24"/>
        <v>0</v>
      </c>
      <c r="R65" s="16">
        <f t="shared" si="24"/>
        <v>41401150948</v>
      </c>
      <c r="S65" s="108"/>
    </row>
    <row r="66" spans="1:19" ht="49.5" x14ac:dyDescent="0.3">
      <c r="A66" s="121" t="str">
        <f t="shared" si="0"/>
        <v>A-02-02-02-006=10</v>
      </c>
      <c r="B66" s="141" t="str">
        <f>CONCATENATE(C66,"-",D66,"-",E66,"-",F66,"-",G66)</f>
        <v>A-02-02-02-006</v>
      </c>
      <c r="C66" s="142" t="s">
        <v>7</v>
      </c>
      <c r="D66" s="143" t="s">
        <v>55</v>
      </c>
      <c r="E66" s="143" t="s">
        <v>55</v>
      </c>
      <c r="F66" s="143" t="s">
        <v>55</v>
      </c>
      <c r="G66" s="143" t="s">
        <v>48</v>
      </c>
      <c r="H66" s="143"/>
      <c r="I66" s="143"/>
      <c r="J66" s="143"/>
      <c r="K66" s="144" t="s">
        <v>35</v>
      </c>
      <c r="L66" s="145" t="s">
        <v>9</v>
      </c>
      <c r="M66" s="17" t="s">
        <v>82</v>
      </c>
      <c r="N66" s="18">
        <f t="shared" ref="N66:R66" si="25">SUM(N67:N72)</f>
        <v>7564370401</v>
      </c>
      <c r="O66" s="18">
        <f t="shared" si="25"/>
        <v>15000000</v>
      </c>
      <c r="P66" s="18">
        <f t="shared" si="25"/>
        <v>46293242.880000003</v>
      </c>
      <c r="Q66" s="18">
        <f t="shared" si="25"/>
        <v>0</v>
      </c>
      <c r="R66" s="18">
        <f t="shared" si="25"/>
        <v>7533077158.1199999</v>
      </c>
      <c r="S66" s="108"/>
    </row>
    <row r="67" spans="1:19" x14ac:dyDescent="0.3">
      <c r="A67" s="121" t="str">
        <f t="shared" si="0"/>
        <v>A-02-02-02-006-003=10</v>
      </c>
      <c r="B67" s="146" t="str">
        <f>CONCATENATE(C67,"-",D67,"-",E67,"-",F67,"-",G67,"-",H67)</f>
        <v>A-02-02-02-006-003</v>
      </c>
      <c r="C67" s="164" t="s">
        <v>7</v>
      </c>
      <c r="D67" s="165" t="s">
        <v>55</v>
      </c>
      <c r="E67" s="165" t="s">
        <v>55</v>
      </c>
      <c r="F67" s="165" t="s">
        <v>55</v>
      </c>
      <c r="G67" s="165" t="s">
        <v>48</v>
      </c>
      <c r="H67" s="69" t="s">
        <v>43</v>
      </c>
      <c r="I67" s="69"/>
      <c r="J67" s="69"/>
      <c r="K67" s="148">
        <v>10</v>
      </c>
      <c r="L67" s="149" t="s">
        <v>9</v>
      </c>
      <c r="M67" s="67" t="s">
        <v>182</v>
      </c>
      <c r="N67" s="150">
        <v>12000000</v>
      </c>
      <c r="O67" s="150"/>
      <c r="P67" s="150"/>
      <c r="Q67" s="150"/>
      <c r="R67" s="150">
        <f t="shared" ref="R67:R72" si="26">+N67+O67-P67-Q67</f>
        <v>12000000</v>
      </c>
      <c r="S67" s="108"/>
    </row>
    <row r="68" spans="1:19" ht="24.95" customHeight="1" x14ac:dyDescent="0.3">
      <c r="A68" s="121" t="str">
        <f t="shared" si="0"/>
        <v>A-02-02-02-006-004=10</v>
      </c>
      <c r="B68" s="146" t="str">
        <f t="shared" ref="B68:B88" si="27">CONCATENATE(C68,"-",D68,"-",E68,"-",F68,"-",G68,"-",H68)</f>
        <v>A-02-02-02-006-004</v>
      </c>
      <c r="C68" s="164" t="s">
        <v>7</v>
      </c>
      <c r="D68" s="165" t="s">
        <v>55</v>
      </c>
      <c r="E68" s="165" t="s">
        <v>55</v>
      </c>
      <c r="F68" s="165" t="s">
        <v>55</v>
      </c>
      <c r="G68" s="165" t="s">
        <v>48</v>
      </c>
      <c r="H68" s="69" t="s">
        <v>45</v>
      </c>
      <c r="I68" s="69"/>
      <c r="J68" s="69"/>
      <c r="K68" s="148">
        <v>10</v>
      </c>
      <c r="L68" s="149" t="s">
        <v>9</v>
      </c>
      <c r="M68" s="67" t="s">
        <v>183</v>
      </c>
      <c r="N68" s="150">
        <v>4704532221</v>
      </c>
      <c r="O68" s="163"/>
      <c r="P68" s="33">
        <f>46293242.88</f>
        <v>46293242.880000003</v>
      </c>
      <c r="Q68" s="150"/>
      <c r="R68" s="150">
        <f t="shared" si="26"/>
        <v>4658238978.1199999</v>
      </c>
      <c r="S68" s="108"/>
    </row>
    <row r="69" spans="1:19" ht="24.95" customHeight="1" x14ac:dyDescent="0.3">
      <c r="A69" s="121" t="str">
        <f t="shared" si="0"/>
        <v>A-02-02-02-006-005=10</v>
      </c>
      <c r="B69" s="146" t="str">
        <f t="shared" si="27"/>
        <v>A-02-02-02-006-005</v>
      </c>
      <c r="C69" s="164" t="s">
        <v>7</v>
      </c>
      <c r="D69" s="165" t="s">
        <v>55</v>
      </c>
      <c r="E69" s="165" t="s">
        <v>55</v>
      </c>
      <c r="F69" s="165" t="s">
        <v>55</v>
      </c>
      <c r="G69" s="165" t="s">
        <v>48</v>
      </c>
      <c r="H69" s="69" t="s">
        <v>47</v>
      </c>
      <c r="I69" s="69"/>
      <c r="J69" s="69"/>
      <c r="K69" s="148">
        <v>10</v>
      </c>
      <c r="L69" s="149" t="s">
        <v>9</v>
      </c>
      <c r="M69" s="67" t="s">
        <v>184</v>
      </c>
      <c r="N69" s="150">
        <v>94600000</v>
      </c>
      <c r="O69" s="163"/>
      <c r="P69" s="163"/>
      <c r="Q69" s="150"/>
      <c r="R69" s="150">
        <f t="shared" si="26"/>
        <v>94600000</v>
      </c>
      <c r="S69" s="108"/>
    </row>
    <row r="70" spans="1:19" x14ac:dyDescent="0.3">
      <c r="A70" s="121" t="str">
        <f t="shared" si="0"/>
        <v>A-02-02-02-006-006=10</v>
      </c>
      <c r="B70" s="146" t="str">
        <f t="shared" si="27"/>
        <v>A-02-02-02-006-006</v>
      </c>
      <c r="C70" s="164" t="s">
        <v>7</v>
      </c>
      <c r="D70" s="165" t="s">
        <v>55</v>
      </c>
      <c r="E70" s="165" t="s">
        <v>55</v>
      </c>
      <c r="F70" s="165" t="s">
        <v>55</v>
      </c>
      <c r="G70" s="165" t="s">
        <v>48</v>
      </c>
      <c r="H70" s="69" t="s">
        <v>48</v>
      </c>
      <c r="I70" s="69"/>
      <c r="J70" s="69"/>
      <c r="K70" s="148">
        <v>10</v>
      </c>
      <c r="L70" s="149" t="s">
        <v>9</v>
      </c>
      <c r="M70" s="67" t="s">
        <v>185</v>
      </c>
      <c r="N70" s="150">
        <v>0</v>
      </c>
      <c r="O70" s="163"/>
      <c r="P70" s="163"/>
      <c r="Q70" s="150"/>
      <c r="R70" s="150">
        <f t="shared" si="26"/>
        <v>0</v>
      </c>
      <c r="S70" s="108"/>
    </row>
    <row r="71" spans="1:19" ht="24.95" customHeight="1" x14ac:dyDescent="0.3">
      <c r="A71" s="121" t="str">
        <f t="shared" si="0"/>
        <v>A-02-02-02-006-008=10</v>
      </c>
      <c r="B71" s="146" t="str">
        <f t="shared" si="27"/>
        <v>A-02-02-02-006-008</v>
      </c>
      <c r="C71" s="164" t="s">
        <v>7</v>
      </c>
      <c r="D71" s="165" t="s">
        <v>55</v>
      </c>
      <c r="E71" s="165" t="s">
        <v>55</v>
      </c>
      <c r="F71" s="165" t="s">
        <v>55</v>
      </c>
      <c r="G71" s="165" t="s">
        <v>48</v>
      </c>
      <c r="H71" s="69" t="s">
        <v>51</v>
      </c>
      <c r="I71" s="69"/>
      <c r="J71" s="69"/>
      <c r="K71" s="148">
        <v>10</v>
      </c>
      <c r="L71" s="149" t="s">
        <v>9</v>
      </c>
      <c r="M71" s="67" t="s">
        <v>186</v>
      </c>
      <c r="N71" s="150">
        <v>2023178180</v>
      </c>
      <c r="O71" s="150"/>
      <c r="P71" s="163"/>
      <c r="Q71" s="150"/>
      <c r="R71" s="150">
        <f t="shared" si="26"/>
        <v>2023178180</v>
      </c>
      <c r="S71" s="108"/>
    </row>
    <row r="72" spans="1:19" ht="33" x14ac:dyDescent="0.3">
      <c r="A72" s="121" t="str">
        <f t="shared" si="0"/>
        <v>A-02-02-02-006-009=10</v>
      </c>
      <c r="B72" s="146" t="str">
        <f t="shared" si="27"/>
        <v>A-02-02-02-006-009</v>
      </c>
      <c r="C72" s="164" t="s">
        <v>7</v>
      </c>
      <c r="D72" s="165" t="s">
        <v>55</v>
      </c>
      <c r="E72" s="165" t="s">
        <v>55</v>
      </c>
      <c r="F72" s="165" t="s">
        <v>55</v>
      </c>
      <c r="G72" s="165" t="s">
        <v>48</v>
      </c>
      <c r="H72" s="69" t="s">
        <v>53</v>
      </c>
      <c r="I72" s="69"/>
      <c r="J72" s="69"/>
      <c r="K72" s="148">
        <v>10</v>
      </c>
      <c r="L72" s="149" t="s">
        <v>9</v>
      </c>
      <c r="M72" s="67" t="s">
        <v>187</v>
      </c>
      <c r="N72" s="150">
        <v>730060000</v>
      </c>
      <c r="O72" s="33">
        <v>15000000</v>
      </c>
      <c r="P72" s="150"/>
      <c r="Q72" s="150"/>
      <c r="R72" s="150">
        <f t="shared" si="26"/>
        <v>745060000</v>
      </c>
      <c r="S72" s="108"/>
    </row>
    <row r="73" spans="1:19" ht="33" x14ac:dyDescent="0.3">
      <c r="A73" s="121" t="str">
        <f t="shared" si="0"/>
        <v>A-02-02-02-007=10</v>
      </c>
      <c r="B73" s="141" t="str">
        <f>CONCATENATE(C73,"-",D73,"-",E73,"-",F73,"-",G73)</f>
        <v>A-02-02-02-007</v>
      </c>
      <c r="C73" s="142" t="s">
        <v>7</v>
      </c>
      <c r="D73" s="143" t="s">
        <v>55</v>
      </c>
      <c r="E73" s="143" t="s">
        <v>55</v>
      </c>
      <c r="F73" s="143" t="s">
        <v>55</v>
      </c>
      <c r="G73" s="143" t="s">
        <v>49</v>
      </c>
      <c r="H73" s="143"/>
      <c r="I73" s="143"/>
      <c r="J73" s="143"/>
      <c r="K73" s="144" t="s">
        <v>35</v>
      </c>
      <c r="L73" s="145" t="s">
        <v>9</v>
      </c>
      <c r="M73" s="17" t="s">
        <v>83</v>
      </c>
      <c r="N73" s="18">
        <f t="shared" ref="N73:R73" si="28">SUM(N74:N75)</f>
        <v>11712111078</v>
      </c>
      <c r="O73" s="18">
        <f t="shared" si="28"/>
        <v>70000000</v>
      </c>
      <c r="P73" s="18">
        <f t="shared" si="28"/>
        <v>0</v>
      </c>
      <c r="Q73" s="18">
        <f t="shared" si="28"/>
        <v>0</v>
      </c>
      <c r="R73" s="18">
        <f t="shared" si="28"/>
        <v>11782111078</v>
      </c>
      <c r="S73" s="108"/>
    </row>
    <row r="74" spans="1:19" ht="24.95" customHeight="1" x14ac:dyDescent="0.3">
      <c r="A74" s="121" t="str">
        <f t="shared" si="0"/>
        <v>A-02-02-02-007-001=10</v>
      </c>
      <c r="B74" s="146" t="str">
        <f t="shared" si="27"/>
        <v>A-02-02-02-007-001</v>
      </c>
      <c r="C74" s="164" t="s">
        <v>7</v>
      </c>
      <c r="D74" s="165" t="s">
        <v>55</v>
      </c>
      <c r="E74" s="165" t="s">
        <v>55</v>
      </c>
      <c r="F74" s="165" t="s">
        <v>55</v>
      </c>
      <c r="G74" s="165" t="s">
        <v>49</v>
      </c>
      <c r="H74" s="69" t="s">
        <v>38</v>
      </c>
      <c r="I74" s="69"/>
      <c r="J74" s="69"/>
      <c r="K74" s="148">
        <v>10</v>
      </c>
      <c r="L74" s="149" t="s">
        <v>9</v>
      </c>
      <c r="M74" s="67" t="s">
        <v>188</v>
      </c>
      <c r="N74" s="150">
        <v>23540850</v>
      </c>
      <c r="O74" s="30">
        <v>60000000</v>
      </c>
      <c r="P74" s="33"/>
      <c r="Q74" s="150"/>
      <c r="R74" s="150">
        <f t="shared" ref="R74:R75" si="29">+N74+O74-P74-Q74</f>
        <v>83540850</v>
      </c>
      <c r="S74" s="108"/>
    </row>
    <row r="75" spans="1:19" ht="24.95" customHeight="1" x14ac:dyDescent="0.3">
      <c r="A75" s="121" t="str">
        <f t="shared" si="0"/>
        <v>A-02-02-02-007-002=10</v>
      </c>
      <c r="B75" s="146" t="str">
        <f t="shared" si="27"/>
        <v>A-02-02-02-007-002</v>
      </c>
      <c r="C75" s="164" t="s">
        <v>7</v>
      </c>
      <c r="D75" s="165" t="s">
        <v>55</v>
      </c>
      <c r="E75" s="165" t="s">
        <v>55</v>
      </c>
      <c r="F75" s="165" t="s">
        <v>55</v>
      </c>
      <c r="G75" s="165" t="s">
        <v>49</v>
      </c>
      <c r="H75" s="69" t="s">
        <v>41</v>
      </c>
      <c r="I75" s="69"/>
      <c r="J75" s="69"/>
      <c r="K75" s="148">
        <v>10</v>
      </c>
      <c r="L75" s="149" t="s">
        <v>9</v>
      </c>
      <c r="M75" s="67" t="s">
        <v>189</v>
      </c>
      <c r="N75" s="150">
        <v>11688570228</v>
      </c>
      <c r="O75" s="30">
        <v>10000000</v>
      </c>
      <c r="P75" s="33"/>
      <c r="Q75" s="150"/>
      <c r="R75" s="150">
        <f t="shared" si="29"/>
        <v>11698570228</v>
      </c>
      <c r="S75" s="108"/>
    </row>
    <row r="76" spans="1:19" x14ac:dyDescent="0.3">
      <c r="A76" s="121" t="str">
        <f t="shared" si="0"/>
        <v>A-02-02-02-008=10</v>
      </c>
      <c r="B76" s="141" t="str">
        <f>CONCATENATE(C76,"-",D76,"-",E76,"-",F76,"-",G76)</f>
        <v>A-02-02-02-008</v>
      </c>
      <c r="C76" s="142" t="s">
        <v>7</v>
      </c>
      <c r="D76" s="143" t="s">
        <v>55</v>
      </c>
      <c r="E76" s="143" t="s">
        <v>55</v>
      </c>
      <c r="F76" s="143" t="s">
        <v>55</v>
      </c>
      <c r="G76" s="143" t="s">
        <v>51</v>
      </c>
      <c r="H76" s="143"/>
      <c r="I76" s="143"/>
      <c r="J76" s="143"/>
      <c r="K76" s="144" t="s">
        <v>35</v>
      </c>
      <c r="L76" s="145" t="s">
        <v>9</v>
      </c>
      <c r="M76" s="17" t="s">
        <v>84</v>
      </c>
      <c r="N76" s="18">
        <f t="shared" ref="N76:R76" si="30">SUM(N77:N82)</f>
        <v>18541090370</v>
      </c>
      <c r="O76" s="18">
        <f t="shared" si="30"/>
        <v>19199973.880000003</v>
      </c>
      <c r="P76" s="18">
        <f t="shared" si="30"/>
        <v>29121702</v>
      </c>
      <c r="Q76" s="18">
        <f t="shared" si="30"/>
        <v>0</v>
      </c>
      <c r="R76" s="18">
        <f t="shared" si="30"/>
        <v>18531168641.879997</v>
      </c>
      <c r="S76" s="108"/>
    </row>
    <row r="77" spans="1:19" ht="24.95" customHeight="1" x14ac:dyDescent="0.3">
      <c r="A77" s="121" t="str">
        <f t="shared" ref="A77:A142" si="31">+CONCATENATE(B77,"=",K77)</f>
        <v>A-02-02-02-008-002=10</v>
      </c>
      <c r="B77" s="146" t="str">
        <f t="shared" si="27"/>
        <v>A-02-02-02-008-002</v>
      </c>
      <c r="C77" s="147" t="s">
        <v>7</v>
      </c>
      <c r="D77" s="165" t="s">
        <v>55</v>
      </c>
      <c r="E77" s="165" t="s">
        <v>55</v>
      </c>
      <c r="F77" s="165" t="s">
        <v>55</v>
      </c>
      <c r="G77" s="165" t="s">
        <v>51</v>
      </c>
      <c r="H77" s="69" t="s">
        <v>41</v>
      </c>
      <c r="I77" s="69"/>
      <c r="J77" s="69"/>
      <c r="K77" s="148">
        <v>10</v>
      </c>
      <c r="L77" s="149" t="s">
        <v>9</v>
      </c>
      <c r="M77" s="67" t="s">
        <v>190</v>
      </c>
      <c r="N77" s="150">
        <v>172000000</v>
      </c>
      <c r="O77" s="150"/>
      <c r="P77" s="150"/>
      <c r="Q77" s="150"/>
      <c r="R77" s="150">
        <f t="shared" ref="R77:R82" si="32">+N77+O77-P77-Q77</f>
        <v>172000000</v>
      </c>
      <c r="S77" s="108"/>
    </row>
    <row r="78" spans="1:19" ht="24.95" customHeight="1" x14ac:dyDescent="0.3">
      <c r="A78" s="121" t="str">
        <f t="shared" si="31"/>
        <v>A-02-02-02-008-003=10</v>
      </c>
      <c r="B78" s="146" t="str">
        <f t="shared" si="27"/>
        <v>A-02-02-02-008-003</v>
      </c>
      <c r="C78" s="147" t="s">
        <v>7</v>
      </c>
      <c r="D78" s="165" t="s">
        <v>55</v>
      </c>
      <c r="E78" s="165" t="s">
        <v>55</v>
      </c>
      <c r="F78" s="165" t="s">
        <v>55</v>
      </c>
      <c r="G78" s="165" t="s">
        <v>51</v>
      </c>
      <c r="H78" s="69" t="s">
        <v>43</v>
      </c>
      <c r="I78" s="69"/>
      <c r="J78" s="69"/>
      <c r="K78" s="148">
        <v>10</v>
      </c>
      <c r="L78" s="149" t="s">
        <v>9</v>
      </c>
      <c r="M78" s="67" t="s">
        <v>191</v>
      </c>
      <c r="N78" s="150">
        <v>8862098675.6299992</v>
      </c>
      <c r="O78" s="30">
        <v>8045908</v>
      </c>
      <c r="P78" s="163"/>
      <c r="Q78" s="150"/>
      <c r="R78" s="150">
        <f t="shared" si="32"/>
        <v>8870144583.6299992</v>
      </c>
      <c r="S78" s="108"/>
    </row>
    <row r="79" spans="1:19" ht="33" x14ac:dyDescent="0.3">
      <c r="A79" s="121" t="str">
        <f t="shared" si="31"/>
        <v>A-02-02-02-008-004=10</v>
      </c>
      <c r="B79" s="146" t="str">
        <f t="shared" si="27"/>
        <v>A-02-02-02-008-004</v>
      </c>
      <c r="C79" s="147" t="s">
        <v>7</v>
      </c>
      <c r="D79" s="165" t="s">
        <v>55</v>
      </c>
      <c r="E79" s="165" t="s">
        <v>55</v>
      </c>
      <c r="F79" s="165" t="s">
        <v>55</v>
      </c>
      <c r="G79" s="165" t="s">
        <v>51</v>
      </c>
      <c r="H79" s="69" t="s">
        <v>45</v>
      </c>
      <c r="I79" s="69"/>
      <c r="J79" s="69"/>
      <c r="K79" s="148">
        <v>10</v>
      </c>
      <c r="L79" s="149" t="s">
        <v>9</v>
      </c>
      <c r="M79" s="67" t="s">
        <v>192</v>
      </c>
      <c r="N79" s="150">
        <v>2455615019.5899997</v>
      </c>
      <c r="O79" s="163"/>
      <c r="P79" s="163"/>
      <c r="Q79" s="150"/>
      <c r="R79" s="150">
        <f t="shared" si="32"/>
        <v>2455615019.5899997</v>
      </c>
      <c r="S79" s="108"/>
    </row>
    <row r="80" spans="1:19" ht="24.95" customHeight="1" x14ac:dyDescent="0.3">
      <c r="A80" s="121" t="str">
        <f t="shared" si="31"/>
        <v>A-02-02-02-008-005=10</v>
      </c>
      <c r="B80" s="146" t="str">
        <f t="shared" si="27"/>
        <v>A-02-02-02-008-005</v>
      </c>
      <c r="C80" s="147" t="s">
        <v>7</v>
      </c>
      <c r="D80" s="165" t="s">
        <v>55</v>
      </c>
      <c r="E80" s="165" t="s">
        <v>55</v>
      </c>
      <c r="F80" s="165" t="s">
        <v>55</v>
      </c>
      <c r="G80" s="165" t="s">
        <v>51</v>
      </c>
      <c r="H80" s="69" t="s">
        <v>47</v>
      </c>
      <c r="I80" s="69"/>
      <c r="J80" s="69"/>
      <c r="K80" s="148">
        <v>10</v>
      </c>
      <c r="L80" s="149" t="s">
        <v>9</v>
      </c>
      <c r="M80" s="67" t="s">
        <v>193</v>
      </c>
      <c r="N80" s="150">
        <v>5568714585</v>
      </c>
      <c r="O80" s="33">
        <f>11154065.88</f>
        <v>11154065.880000001</v>
      </c>
      <c r="P80" s="163"/>
      <c r="Q80" s="150"/>
      <c r="R80" s="150">
        <f t="shared" si="32"/>
        <v>5579868650.8800001</v>
      </c>
      <c r="S80" s="108"/>
    </row>
    <row r="81" spans="1:19" ht="33" x14ac:dyDescent="0.3">
      <c r="A81" s="121" t="str">
        <f t="shared" si="31"/>
        <v>A-02-02-02-008-007=10</v>
      </c>
      <c r="B81" s="146" t="str">
        <f t="shared" si="27"/>
        <v>A-02-02-02-008-007</v>
      </c>
      <c r="C81" s="147" t="s">
        <v>7</v>
      </c>
      <c r="D81" s="165" t="s">
        <v>55</v>
      </c>
      <c r="E81" s="165" t="s">
        <v>55</v>
      </c>
      <c r="F81" s="165" t="s">
        <v>55</v>
      </c>
      <c r="G81" s="165" t="s">
        <v>51</v>
      </c>
      <c r="H81" s="69" t="s">
        <v>49</v>
      </c>
      <c r="I81" s="69"/>
      <c r="J81" s="69"/>
      <c r="K81" s="148">
        <v>10</v>
      </c>
      <c r="L81" s="149" t="s">
        <v>9</v>
      </c>
      <c r="M81" s="67" t="s">
        <v>194</v>
      </c>
      <c r="N81" s="150">
        <v>1405662089.78</v>
      </c>
      <c r="O81" s="33"/>
      <c r="P81" s="33">
        <v>29121702</v>
      </c>
      <c r="Q81" s="150"/>
      <c r="R81" s="150">
        <f t="shared" si="32"/>
        <v>1376540387.78</v>
      </c>
      <c r="S81" s="108"/>
    </row>
    <row r="82" spans="1:19" ht="33" x14ac:dyDescent="0.3">
      <c r="A82" s="121" t="str">
        <f t="shared" si="31"/>
        <v>A-02-02-02-008-009=10</v>
      </c>
      <c r="B82" s="146" t="str">
        <f t="shared" si="27"/>
        <v>A-02-02-02-008-009</v>
      </c>
      <c r="C82" s="147" t="s">
        <v>7</v>
      </c>
      <c r="D82" s="165" t="s">
        <v>55</v>
      </c>
      <c r="E82" s="165" t="s">
        <v>55</v>
      </c>
      <c r="F82" s="165" t="s">
        <v>55</v>
      </c>
      <c r="G82" s="165" t="s">
        <v>51</v>
      </c>
      <c r="H82" s="69" t="s">
        <v>53</v>
      </c>
      <c r="I82" s="69"/>
      <c r="J82" s="69"/>
      <c r="K82" s="148">
        <v>10</v>
      </c>
      <c r="L82" s="149" t="s">
        <v>9</v>
      </c>
      <c r="M82" s="67" t="s">
        <v>195</v>
      </c>
      <c r="N82" s="150">
        <v>77000000</v>
      </c>
      <c r="O82" s="150"/>
      <c r="P82" s="150"/>
      <c r="Q82" s="150"/>
      <c r="R82" s="150">
        <f t="shared" si="32"/>
        <v>77000000</v>
      </c>
      <c r="S82" s="108"/>
    </row>
    <row r="83" spans="1:19" ht="24.95" customHeight="1" x14ac:dyDescent="0.3">
      <c r="A83" s="121" t="str">
        <f t="shared" si="31"/>
        <v>A-02-02-02-009=10</v>
      </c>
      <c r="B83" s="141" t="str">
        <f>CONCATENATE(C83,"-",D83,"-",E83,"-",F83,"-",G83)</f>
        <v>A-02-02-02-009</v>
      </c>
      <c r="C83" s="142" t="s">
        <v>7</v>
      </c>
      <c r="D83" s="143" t="s">
        <v>55</v>
      </c>
      <c r="E83" s="143" t="s">
        <v>55</v>
      </c>
      <c r="F83" s="143" t="s">
        <v>55</v>
      </c>
      <c r="G83" s="143" t="s">
        <v>53</v>
      </c>
      <c r="H83" s="143"/>
      <c r="I83" s="143"/>
      <c r="J83" s="143"/>
      <c r="K83" s="144" t="s">
        <v>35</v>
      </c>
      <c r="L83" s="145" t="s">
        <v>9</v>
      </c>
      <c r="M83" s="17" t="s">
        <v>85</v>
      </c>
      <c r="N83" s="18">
        <f t="shared" ref="N83:R83" si="33">SUM(N84:N88)</f>
        <v>2406701500</v>
      </c>
      <c r="O83" s="18">
        <f t="shared" si="33"/>
        <v>0</v>
      </c>
      <c r="P83" s="18">
        <f t="shared" si="33"/>
        <v>22217500</v>
      </c>
      <c r="Q83" s="18">
        <f t="shared" si="33"/>
        <v>0</v>
      </c>
      <c r="R83" s="18">
        <f t="shared" si="33"/>
        <v>2384484000</v>
      </c>
      <c r="S83" s="108"/>
    </row>
    <row r="84" spans="1:19" ht="24.95" customHeight="1" x14ac:dyDescent="0.3">
      <c r="A84" s="121" t="str">
        <f t="shared" si="31"/>
        <v>A-02-02-02-009-002=10</v>
      </c>
      <c r="B84" s="146" t="str">
        <f t="shared" si="27"/>
        <v>A-02-02-02-009-002</v>
      </c>
      <c r="C84" s="147" t="s">
        <v>7</v>
      </c>
      <c r="D84" s="69" t="s">
        <v>55</v>
      </c>
      <c r="E84" s="69" t="s">
        <v>55</v>
      </c>
      <c r="F84" s="69" t="s">
        <v>55</v>
      </c>
      <c r="G84" s="69" t="s">
        <v>53</v>
      </c>
      <c r="H84" s="69" t="s">
        <v>41</v>
      </c>
      <c r="I84" s="69"/>
      <c r="J84" s="69"/>
      <c r="K84" s="148">
        <v>10</v>
      </c>
      <c r="L84" s="149" t="s">
        <v>9</v>
      </c>
      <c r="M84" s="67" t="s">
        <v>196</v>
      </c>
      <c r="N84" s="150">
        <v>730000000</v>
      </c>
      <c r="O84" s="150"/>
      <c r="P84" s="150"/>
      <c r="Q84" s="150"/>
      <c r="R84" s="150">
        <f t="shared" ref="R84:R89" si="34">+N84+O84-P84-Q84</f>
        <v>730000000</v>
      </c>
      <c r="S84" s="108"/>
    </row>
    <row r="85" spans="1:19" ht="31.5" customHeight="1" x14ac:dyDescent="0.3">
      <c r="A85" s="121" t="str">
        <f t="shared" si="31"/>
        <v>A-02-02-02-009-003=10</v>
      </c>
      <c r="B85" s="146" t="str">
        <f t="shared" si="27"/>
        <v>A-02-02-02-009-003</v>
      </c>
      <c r="C85" s="147" t="s">
        <v>7</v>
      </c>
      <c r="D85" s="69" t="s">
        <v>55</v>
      </c>
      <c r="E85" s="69" t="s">
        <v>55</v>
      </c>
      <c r="F85" s="69" t="s">
        <v>55</v>
      </c>
      <c r="G85" s="69" t="s">
        <v>53</v>
      </c>
      <c r="H85" s="69" t="s">
        <v>43</v>
      </c>
      <c r="I85" s="69"/>
      <c r="J85" s="69"/>
      <c r="K85" s="148">
        <v>10</v>
      </c>
      <c r="L85" s="149" t="s">
        <v>9</v>
      </c>
      <c r="M85" s="67" t="s">
        <v>197</v>
      </c>
      <c r="N85" s="150">
        <v>365636000</v>
      </c>
      <c r="O85" s="150"/>
      <c r="P85" s="150"/>
      <c r="Q85" s="150"/>
      <c r="R85" s="150">
        <f t="shared" si="34"/>
        <v>365636000</v>
      </c>
      <c r="S85" s="108"/>
    </row>
    <row r="86" spans="1:19" ht="49.5" x14ac:dyDescent="0.3">
      <c r="A86" s="121" t="str">
        <f t="shared" si="31"/>
        <v>A-02-02-02-009-004=10</v>
      </c>
      <c r="B86" s="146" t="str">
        <f t="shared" si="27"/>
        <v>A-02-02-02-009-004</v>
      </c>
      <c r="C86" s="147" t="s">
        <v>7</v>
      </c>
      <c r="D86" s="69" t="s">
        <v>55</v>
      </c>
      <c r="E86" s="69" t="s">
        <v>55</v>
      </c>
      <c r="F86" s="69" t="s">
        <v>55</v>
      </c>
      <c r="G86" s="69" t="s">
        <v>53</v>
      </c>
      <c r="H86" s="69" t="s">
        <v>45</v>
      </c>
      <c r="I86" s="69"/>
      <c r="J86" s="69"/>
      <c r="K86" s="148">
        <v>10</v>
      </c>
      <c r="L86" s="149" t="s">
        <v>9</v>
      </c>
      <c r="M86" s="67" t="s">
        <v>198</v>
      </c>
      <c r="N86" s="150">
        <v>55000000</v>
      </c>
      <c r="O86" s="150"/>
      <c r="P86" s="33">
        <v>15000000</v>
      </c>
      <c r="Q86" s="150"/>
      <c r="R86" s="150">
        <f t="shared" si="34"/>
        <v>40000000</v>
      </c>
      <c r="S86" s="108"/>
    </row>
    <row r="87" spans="1:19" ht="24.95" customHeight="1" x14ac:dyDescent="0.3">
      <c r="A87" s="121" t="str">
        <f t="shared" si="31"/>
        <v>A-02-02-02-009-006=10</v>
      </c>
      <c r="B87" s="146" t="str">
        <f t="shared" si="27"/>
        <v>A-02-02-02-009-006</v>
      </c>
      <c r="C87" s="147" t="s">
        <v>7</v>
      </c>
      <c r="D87" s="69" t="s">
        <v>55</v>
      </c>
      <c r="E87" s="69" t="s">
        <v>55</v>
      </c>
      <c r="F87" s="69" t="s">
        <v>55</v>
      </c>
      <c r="G87" s="69" t="s">
        <v>53</v>
      </c>
      <c r="H87" s="69" t="s">
        <v>48</v>
      </c>
      <c r="I87" s="69"/>
      <c r="J87" s="69"/>
      <c r="K87" s="148">
        <v>10</v>
      </c>
      <c r="L87" s="149" t="s">
        <v>9</v>
      </c>
      <c r="M87" s="67" t="s">
        <v>199</v>
      </c>
      <c r="N87" s="150">
        <v>1160000000</v>
      </c>
      <c r="O87" s="150"/>
      <c r="P87" s="150"/>
      <c r="Q87" s="150"/>
      <c r="R87" s="150">
        <f t="shared" si="34"/>
        <v>1160000000</v>
      </c>
      <c r="S87" s="108"/>
    </row>
    <row r="88" spans="1:19" ht="24.95" customHeight="1" x14ac:dyDescent="0.3">
      <c r="A88" s="121" t="str">
        <f t="shared" si="31"/>
        <v>A-02-02-02-009-007=10</v>
      </c>
      <c r="B88" s="146" t="str">
        <f t="shared" si="27"/>
        <v>A-02-02-02-009-007</v>
      </c>
      <c r="C88" s="147" t="s">
        <v>7</v>
      </c>
      <c r="D88" s="69" t="s">
        <v>55</v>
      </c>
      <c r="E88" s="69" t="s">
        <v>55</v>
      </c>
      <c r="F88" s="69" t="s">
        <v>55</v>
      </c>
      <c r="G88" s="69" t="s">
        <v>53</v>
      </c>
      <c r="H88" s="69" t="s">
        <v>49</v>
      </c>
      <c r="I88" s="69"/>
      <c r="J88" s="69"/>
      <c r="K88" s="148">
        <v>10</v>
      </c>
      <c r="L88" s="149" t="s">
        <v>9</v>
      </c>
      <c r="M88" s="67" t="s">
        <v>200</v>
      </c>
      <c r="N88" s="150">
        <v>96065500</v>
      </c>
      <c r="O88" s="150"/>
      <c r="P88" s="33">
        <v>7217500</v>
      </c>
      <c r="Q88" s="150"/>
      <c r="R88" s="150">
        <f t="shared" si="34"/>
        <v>88848000</v>
      </c>
      <c r="S88" s="108"/>
    </row>
    <row r="89" spans="1:19" ht="24.95" customHeight="1" x14ac:dyDescent="0.3">
      <c r="A89" s="121" t="str">
        <f t="shared" si="31"/>
        <v>A-02-02-02-010=10</v>
      </c>
      <c r="B89" s="141" t="str">
        <f>CONCATENATE(C89,"-",D89,"-",E89,"-",F89,"-",G89)</f>
        <v>A-02-02-02-010</v>
      </c>
      <c r="C89" s="142" t="s">
        <v>7</v>
      </c>
      <c r="D89" s="143" t="s">
        <v>55</v>
      </c>
      <c r="E89" s="143" t="s">
        <v>55</v>
      </c>
      <c r="F89" s="143" t="s">
        <v>55</v>
      </c>
      <c r="G89" s="143" t="s">
        <v>54</v>
      </c>
      <c r="H89" s="143"/>
      <c r="I89" s="143"/>
      <c r="J89" s="143"/>
      <c r="K89" s="144" t="s">
        <v>35</v>
      </c>
      <c r="L89" s="145" t="s">
        <v>9</v>
      </c>
      <c r="M89" s="17" t="s">
        <v>86</v>
      </c>
      <c r="N89" s="18">
        <v>1170310070</v>
      </c>
      <c r="O89" s="18"/>
      <c r="P89" s="18"/>
      <c r="Q89" s="18"/>
      <c r="R89" s="18">
        <f t="shared" si="34"/>
        <v>1170310070</v>
      </c>
      <c r="S89" s="108"/>
    </row>
    <row r="90" spans="1:19" ht="30" customHeight="1" x14ac:dyDescent="0.3">
      <c r="A90" s="121" t="str">
        <f t="shared" si="31"/>
        <v>A-03=</v>
      </c>
      <c r="B90" s="128" t="str">
        <f>CONCATENATE(C90,"-",D90)</f>
        <v>A-03</v>
      </c>
      <c r="C90" s="129" t="s">
        <v>7</v>
      </c>
      <c r="D90" s="66" t="s">
        <v>63</v>
      </c>
      <c r="E90" s="66"/>
      <c r="F90" s="66"/>
      <c r="G90" s="66"/>
      <c r="H90" s="66"/>
      <c r="I90" s="66"/>
      <c r="J90" s="66"/>
      <c r="K90" s="130"/>
      <c r="L90" s="131"/>
      <c r="M90" s="20" t="s">
        <v>87</v>
      </c>
      <c r="N90" s="21">
        <f t="shared" ref="N90:R90" si="35">+N91+N95+N101</f>
        <v>994814489896</v>
      </c>
      <c r="O90" s="21">
        <f t="shared" si="35"/>
        <v>0</v>
      </c>
      <c r="P90" s="21">
        <f t="shared" si="35"/>
        <v>0</v>
      </c>
      <c r="Q90" s="21">
        <f t="shared" si="35"/>
        <v>0</v>
      </c>
      <c r="R90" s="21">
        <f t="shared" si="35"/>
        <v>994814489896</v>
      </c>
      <c r="S90" s="108"/>
    </row>
    <row r="91" spans="1:19" ht="30" customHeight="1" x14ac:dyDescent="0.3">
      <c r="A91" s="121" t="str">
        <f t="shared" si="31"/>
        <v>A-03-03=</v>
      </c>
      <c r="B91" s="132" t="str">
        <f>CONCATENATE(C91,"-",D91,"-",E91)</f>
        <v>A-03-03</v>
      </c>
      <c r="C91" s="133" t="s">
        <v>7</v>
      </c>
      <c r="D91" s="134" t="s">
        <v>63</v>
      </c>
      <c r="E91" s="134" t="s">
        <v>63</v>
      </c>
      <c r="F91" s="134"/>
      <c r="G91" s="134"/>
      <c r="H91" s="134"/>
      <c r="I91" s="134"/>
      <c r="J91" s="134"/>
      <c r="K91" s="135"/>
      <c r="L91" s="136"/>
      <c r="M91" s="13" t="s">
        <v>201</v>
      </c>
      <c r="N91" s="14">
        <f t="shared" ref="N91:R91" si="36">+N92</f>
        <v>991465489896</v>
      </c>
      <c r="O91" s="14">
        <f t="shared" si="36"/>
        <v>0</v>
      </c>
      <c r="P91" s="14">
        <f t="shared" si="36"/>
        <v>0</v>
      </c>
      <c r="Q91" s="14">
        <f t="shared" si="36"/>
        <v>0</v>
      </c>
      <c r="R91" s="14">
        <f t="shared" si="36"/>
        <v>991465489896</v>
      </c>
      <c r="S91" s="108"/>
    </row>
    <row r="92" spans="1:19" ht="24.95" customHeight="1" x14ac:dyDescent="0.3">
      <c r="A92" s="121" t="str">
        <f t="shared" si="31"/>
        <v>A-03-03-01=</v>
      </c>
      <c r="B92" s="137" t="str">
        <f>CONCATENATE(C92,"-",D92,"-",E92,"-",F92)</f>
        <v>A-03-03-01</v>
      </c>
      <c r="C92" s="138" t="s">
        <v>7</v>
      </c>
      <c r="D92" s="70" t="s">
        <v>63</v>
      </c>
      <c r="E92" s="70" t="s">
        <v>63</v>
      </c>
      <c r="F92" s="70" t="s">
        <v>34</v>
      </c>
      <c r="G92" s="70"/>
      <c r="H92" s="70"/>
      <c r="I92" s="70"/>
      <c r="J92" s="70"/>
      <c r="K92" s="139"/>
      <c r="L92" s="140"/>
      <c r="M92" s="15" t="s">
        <v>202</v>
      </c>
      <c r="N92" s="16">
        <f t="shared" ref="N92:R92" si="37">SUM(N93:N94)</f>
        <v>991465489896</v>
      </c>
      <c r="O92" s="16">
        <f t="shared" si="37"/>
        <v>0</v>
      </c>
      <c r="P92" s="16">
        <f t="shared" si="37"/>
        <v>0</v>
      </c>
      <c r="Q92" s="16">
        <f t="shared" si="37"/>
        <v>0</v>
      </c>
      <c r="R92" s="16">
        <f t="shared" si="37"/>
        <v>991465489896</v>
      </c>
      <c r="S92" s="108"/>
    </row>
    <row r="93" spans="1:19" ht="24.95" customHeight="1" x14ac:dyDescent="0.3">
      <c r="A93" s="121" t="str">
        <f t="shared" si="31"/>
        <v>A-03-03-01-082=54</v>
      </c>
      <c r="B93" s="166" t="str">
        <f>CONCATENATE(C93,"-",D93,"-",E93,"-",F93,"-",G93)</f>
        <v>A-03-03-01-082</v>
      </c>
      <c r="C93" s="167" t="s">
        <v>7</v>
      </c>
      <c r="D93" s="168" t="s">
        <v>63</v>
      </c>
      <c r="E93" s="168" t="s">
        <v>63</v>
      </c>
      <c r="F93" s="168" t="s">
        <v>34</v>
      </c>
      <c r="G93" s="168" t="s">
        <v>227</v>
      </c>
      <c r="H93" s="168"/>
      <c r="I93" s="168"/>
      <c r="J93" s="168"/>
      <c r="K93" s="169">
        <v>54</v>
      </c>
      <c r="L93" s="170" t="s">
        <v>9</v>
      </c>
      <c r="M93" s="171" t="s">
        <v>228</v>
      </c>
      <c r="N93" s="150">
        <v>991465489896</v>
      </c>
      <c r="O93" s="150"/>
      <c r="P93" s="150"/>
      <c r="Q93" s="150"/>
      <c r="R93" s="150">
        <f>+N93+O93-P93-Q93</f>
        <v>991465489896</v>
      </c>
      <c r="S93" s="108"/>
    </row>
    <row r="94" spans="1:19" x14ac:dyDescent="0.3">
      <c r="A94" s="121" t="str">
        <f t="shared" si="31"/>
        <v>A-03-03-01-999=10</v>
      </c>
      <c r="B94" s="146" t="str">
        <f>CONCATENATE(C94,"-",D94,"-",E94,"-",F94,"-",G94)</f>
        <v>A-03-03-01-999</v>
      </c>
      <c r="C94" s="147" t="s">
        <v>7</v>
      </c>
      <c r="D94" s="69" t="s">
        <v>63</v>
      </c>
      <c r="E94" s="69" t="s">
        <v>63</v>
      </c>
      <c r="F94" s="69" t="s">
        <v>34</v>
      </c>
      <c r="G94" s="69" t="s">
        <v>203</v>
      </c>
      <c r="H94" s="69"/>
      <c r="I94" s="69"/>
      <c r="J94" s="69"/>
      <c r="K94" s="148" t="s">
        <v>35</v>
      </c>
      <c r="L94" s="149" t="s">
        <v>9</v>
      </c>
      <c r="M94" s="67" t="s">
        <v>209</v>
      </c>
      <c r="N94" s="150">
        <v>0</v>
      </c>
      <c r="O94" s="150"/>
      <c r="P94" s="150"/>
      <c r="Q94" s="150"/>
      <c r="R94" s="150">
        <f>+N94+O94-P94-Q94</f>
        <v>0</v>
      </c>
      <c r="S94" s="108"/>
    </row>
    <row r="95" spans="1:19" ht="30" customHeight="1" x14ac:dyDescent="0.3">
      <c r="A95" s="121" t="str">
        <f t="shared" si="31"/>
        <v>A-03-04=</v>
      </c>
      <c r="B95" s="132" t="str">
        <f>CONCATENATE(C95,"-",D95,"-",E95)</f>
        <v>A-03-04</v>
      </c>
      <c r="C95" s="133" t="s">
        <v>7</v>
      </c>
      <c r="D95" s="134" t="s">
        <v>63</v>
      </c>
      <c r="E95" s="134" t="s">
        <v>88</v>
      </c>
      <c r="F95" s="134"/>
      <c r="G95" s="134"/>
      <c r="H95" s="134"/>
      <c r="I95" s="134"/>
      <c r="J95" s="134"/>
      <c r="K95" s="135"/>
      <c r="L95" s="136"/>
      <c r="M95" s="13" t="s">
        <v>89</v>
      </c>
      <c r="N95" s="14">
        <f t="shared" ref="N95:R96" si="38">+N96</f>
        <v>752000000</v>
      </c>
      <c r="O95" s="14">
        <f t="shared" si="38"/>
        <v>0</v>
      </c>
      <c r="P95" s="14">
        <f t="shared" si="38"/>
        <v>0</v>
      </c>
      <c r="Q95" s="14">
        <f t="shared" si="38"/>
        <v>0</v>
      </c>
      <c r="R95" s="14">
        <f t="shared" si="38"/>
        <v>752000000</v>
      </c>
      <c r="S95" s="108"/>
    </row>
    <row r="96" spans="1:19" ht="24.95" customHeight="1" x14ac:dyDescent="0.3">
      <c r="A96" s="121" t="str">
        <f t="shared" si="31"/>
        <v>A-03-04-02=10</v>
      </c>
      <c r="B96" s="137" t="str">
        <f>CONCATENATE(C96,"-",D96,"-",E96,"-",F96)</f>
        <v>A-03-04-02</v>
      </c>
      <c r="C96" s="138" t="s">
        <v>7</v>
      </c>
      <c r="D96" s="70" t="s">
        <v>63</v>
      </c>
      <c r="E96" s="70" t="s">
        <v>88</v>
      </c>
      <c r="F96" s="70" t="s">
        <v>55</v>
      </c>
      <c r="G96" s="70"/>
      <c r="H96" s="70"/>
      <c r="I96" s="70"/>
      <c r="J96" s="70"/>
      <c r="K96" s="139" t="s">
        <v>35</v>
      </c>
      <c r="L96" s="140" t="s">
        <v>9</v>
      </c>
      <c r="M96" s="15" t="s">
        <v>90</v>
      </c>
      <c r="N96" s="16">
        <f t="shared" si="38"/>
        <v>752000000</v>
      </c>
      <c r="O96" s="16">
        <f t="shared" si="38"/>
        <v>0</v>
      </c>
      <c r="P96" s="16">
        <f t="shared" si="38"/>
        <v>0</v>
      </c>
      <c r="Q96" s="16">
        <f t="shared" si="38"/>
        <v>0</v>
      </c>
      <c r="R96" s="16">
        <f t="shared" si="38"/>
        <v>752000000</v>
      </c>
      <c r="S96" s="108"/>
    </row>
    <row r="97" spans="1:19" ht="33" customHeight="1" x14ac:dyDescent="0.3">
      <c r="A97" s="121" t="str">
        <f t="shared" si="31"/>
        <v>A-03-04-02-012=10</v>
      </c>
      <c r="B97" s="141" t="str">
        <f>CONCATENATE(C97,"-",D97,"-",E97,"-",F97,"-",G97)</f>
        <v>A-03-04-02-012</v>
      </c>
      <c r="C97" s="142" t="s">
        <v>7</v>
      </c>
      <c r="D97" s="143" t="s">
        <v>63</v>
      </c>
      <c r="E97" s="143" t="s">
        <v>88</v>
      </c>
      <c r="F97" s="143" t="s">
        <v>55</v>
      </c>
      <c r="G97" s="143" t="s">
        <v>91</v>
      </c>
      <c r="H97" s="143"/>
      <c r="I97" s="143"/>
      <c r="J97" s="143"/>
      <c r="K97" s="144" t="s">
        <v>35</v>
      </c>
      <c r="L97" s="145" t="s">
        <v>9</v>
      </c>
      <c r="M97" s="17" t="s">
        <v>92</v>
      </c>
      <c r="N97" s="18">
        <f t="shared" ref="N97:R97" si="39">SUM(N98:N100)</f>
        <v>752000000</v>
      </c>
      <c r="O97" s="18">
        <f t="shared" si="39"/>
        <v>0</v>
      </c>
      <c r="P97" s="18">
        <f t="shared" si="39"/>
        <v>0</v>
      </c>
      <c r="Q97" s="18">
        <f t="shared" si="39"/>
        <v>0</v>
      </c>
      <c r="R97" s="18">
        <f t="shared" si="39"/>
        <v>752000000</v>
      </c>
      <c r="S97" s="108"/>
    </row>
    <row r="98" spans="1:19" ht="24.95" customHeight="1" x14ac:dyDescent="0.3">
      <c r="A98" s="121" t="str">
        <f t="shared" si="31"/>
        <v>A-03-04-02-012-001=10</v>
      </c>
      <c r="B98" s="146" t="str">
        <f>CONCATENATE(C98,"-",D98,"-",E98,"-",F98,"-",G98,"-",H98)</f>
        <v>A-03-04-02-012-001</v>
      </c>
      <c r="C98" s="147" t="s">
        <v>7</v>
      </c>
      <c r="D98" s="69" t="s">
        <v>63</v>
      </c>
      <c r="E98" s="69" t="s">
        <v>88</v>
      </c>
      <c r="F98" s="69" t="s">
        <v>55</v>
      </c>
      <c r="G98" s="69" t="s">
        <v>91</v>
      </c>
      <c r="H98" s="69" t="s">
        <v>38</v>
      </c>
      <c r="I98" s="69"/>
      <c r="J98" s="69"/>
      <c r="K98" s="148" t="s">
        <v>35</v>
      </c>
      <c r="L98" s="149" t="s">
        <v>9</v>
      </c>
      <c r="M98" s="67" t="s">
        <v>93</v>
      </c>
      <c r="N98" s="150">
        <v>402000000</v>
      </c>
      <c r="O98" s="150"/>
      <c r="P98" s="150"/>
      <c r="Q98" s="150"/>
      <c r="R98" s="150">
        <f t="shared" ref="R98:R100" si="40">+N98+O98-P98-Q98</f>
        <v>402000000</v>
      </c>
      <c r="S98" s="108"/>
    </row>
    <row r="99" spans="1:19" ht="24.95" customHeight="1" x14ac:dyDescent="0.3">
      <c r="A99" s="121" t="str">
        <f t="shared" si="31"/>
        <v>A-03-04-02-012-002=10</v>
      </c>
      <c r="B99" s="146" t="str">
        <f>CONCATENATE(C99,"-",D99,"-",E99,"-",F99,"-",G99,"-",H99)</f>
        <v>A-03-04-02-012-002</v>
      </c>
      <c r="C99" s="147" t="s">
        <v>7</v>
      </c>
      <c r="D99" s="69" t="s">
        <v>63</v>
      </c>
      <c r="E99" s="69" t="s">
        <v>88</v>
      </c>
      <c r="F99" s="69" t="s">
        <v>55</v>
      </c>
      <c r="G99" s="69" t="s">
        <v>91</v>
      </c>
      <c r="H99" s="69" t="s">
        <v>41</v>
      </c>
      <c r="I99" s="69"/>
      <c r="J99" s="69"/>
      <c r="K99" s="148" t="s">
        <v>35</v>
      </c>
      <c r="L99" s="149" t="s">
        <v>9</v>
      </c>
      <c r="M99" s="67" t="s">
        <v>94</v>
      </c>
      <c r="N99" s="150">
        <v>314000000</v>
      </c>
      <c r="O99" s="163"/>
      <c r="P99" s="163"/>
      <c r="Q99" s="150"/>
      <c r="R99" s="150">
        <f t="shared" si="40"/>
        <v>314000000</v>
      </c>
      <c r="S99" s="108"/>
    </row>
    <row r="100" spans="1:19" ht="24.95" customHeight="1" x14ac:dyDescent="0.3">
      <c r="A100" s="121" t="str">
        <f t="shared" si="31"/>
        <v>A-03-04-02-025=10</v>
      </c>
      <c r="B100" s="146" t="str">
        <f>CONCATENATE(C100,"-",D100,"-",E100,"-",F100,"-",G100)</f>
        <v>A-03-04-02-025</v>
      </c>
      <c r="C100" s="147" t="s">
        <v>7</v>
      </c>
      <c r="D100" s="69" t="s">
        <v>63</v>
      </c>
      <c r="E100" s="69" t="s">
        <v>88</v>
      </c>
      <c r="F100" s="69" t="s">
        <v>55</v>
      </c>
      <c r="G100" s="69" t="s">
        <v>210</v>
      </c>
      <c r="H100" s="69"/>
      <c r="I100" s="69"/>
      <c r="J100" s="69"/>
      <c r="K100" s="148">
        <v>10</v>
      </c>
      <c r="L100" s="149" t="s">
        <v>9</v>
      </c>
      <c r="M100" s="67" t="s">
        <v>211</v>
      </c>
      <c r="N100" s="150">
        <v>36000000</v>
      </c>
      <c r="O100" s="163"/>
      <c r="P100" s="163"/>
      <c r="Q100" s="150"/>
      <c r="R100" s="150">
        <f t="shared" si="40"/>
        <v>36000000</v>
      </c>
      <c r="S100" s="108"/>
    </row>
    <row r="101" spans="1:19" ht="30" customHeight="1" x14ac:dyDescent="0.3">
      <c r="A101" s="121" t="str">
        <f t="shared" si="31"/>
        <v>A-03-10=</v>
      </c>
      <c r="B101" s="132" t="str">
        <f>CONCATENATE(C101,"-",D101,"-",E101)</f>
        <v>A-03-10</v>
      </c>
      <c r="C101" s="133" t="s">
        <v>7</v>
      </c>
      <c r="D101" s="134" t="s">
        <v>63</v>
      </c>
      <c r="E101" s="134" t="s">
        <v>35</v>
      </c>
      <c r="F101" s="134"/>
      <c r="G101" s="134"/>
      <c r="H101" s="134"/>
      <c r="I101" s="134"/>
      <c r="J101" s="134"/>
      <c r="K101" s="135"/>
      <c r="L101" s="136"/>
      <c r="M101" s="13" t="s">
        <v>20</v>
      </c>
      <c r="N101" s="14">
        <f t="shared" ref="N101:R101" si="41">+N102</f>
        <v>2597000000</v>
      </c>
      <c r="O101" s="14">
        <f t="shared" si="41"/>
        <v>0</v>
      </c>
      <c r="P101" s="14">
        <f t="shared" si="41"/>
        <v>0</v>
      </c>
      <c r="Q101" s="14">
        <f t="shared" si="41"/>
        <v>0</v>
      </c>
      <c r="R101" s="14">
        <f t="shared" si="41"/>
        <v>2597000000</v>
      </c>
      <c r="S101" s="108"/>
    </row>
    <row r="102" spans="1:19" ht="24.95" customHeight="1" x14ac:dyDescent="0.3">
      <c r="A102" s="121" t="str">
        <f t="shared" si="31"/>
        <v>A-03-10-01=11</v>
      </c>
      <c r="B102" s="137" t="str">
        <f>CONCATENATE(C102,"-",D102,"-",E102,"-",F102)</f>
        <v>A-03-10-01</v>
      </c>
      <c r="C102" s="138" t="s">
        <v>7</v>
      </c>
      <c r="D102" s="70" t="s">
        <v>63</v>
      </c>
      <c r="E102" s="70" t="s">
        <v>35</v>
      </c>
      <c r="F102" s="70" t="s">
        <v>34</v>
      </c>
      <c r="G102" s="70"/>
      <c r="H102" s="70"/>
      <c r="I102" s="70"/>
      <c r="J102" s="70"/>
      <c r="K102" s="139" t="s">
        <v>95</v>
      </c>
      <c r="L102" s="140" t="s">
        <v>9</v>
      </c>
      <c r="M102" s="15" t="s">
        <v>96</v>
      </c>
      <c r="N102" s="16">
        <f t="shared" ref="N102:R102" si="42">SUM(N103:N103)</f>
        <v>2597000000</v>
      </c>
      <c r="O102" s="16">
        <f t="shared" si="42"/>
        <v>0</v>
      </c>
      <c r="P102" s="16">
        <f t="shared" si="42"/>
        <v>0</v>
      </c>
      <c r="Q102" s="16">
        <f t="shared" si="42"/>
        <v>0</v>
      </c>
      <c r="R102" s="16">
        <f t="shared" si="42"/>
        <v>2597000000</v>
      </c>
      <c r="S102" s="108"/>
    </row>
    <row r="103" spans="1:19" ht="24.95" customHeight="1" x14ac:dyDescent="0.3">
      <c r="A103" s="121" t="str">
        <f t="shared" si="31"/>
        <v>A-03-10-01-001=10</v>
      </c>
      <c r="B103" s="146" t="str">
        <f>CONCATENATE(C103,"-",D103,"-",E103,"-",F103,"-",G103)</f>
        <v>A-03-10-01-001</v>
      </c>
      <c r="C103" s="147" t="s">
        <v>7</v>
      </c>
      <c r="D103" s="69" t="s">
        <v>63</v>
      </c>
      <c r="E103" s="69" t="s">
        <v>35</v>
      </c>
      <c r="F103" s="69" t="s">
        <v>34</v>
      </c>
      <c r="G103" s="69" t="s">
        <v>38</v>
      </c>
      <c r="H103" s="69"/>
      <c r="I103" s="69"/>
      <c r="J103" s="69"/>
      <c r="K103" s="148">
        <v>10</v>
      </c>
      <c r="L103" s="149" t="s">
        <v>9</v>
      </c>
      <c r="M103" s="26" t="s">
        <v>21</v>
      </c>
      <c r="N103" s="150">
        <v>2597000000</v>
      </c>
      <c r="O103" s="150"/>
      <c r="P103" s="150"/>
      <c r="Q103" s="150"/>
      <c r="R103" s="150">
        <f>+N103+O103-P103-Q103</f>
        <v>2597000000</v>
      </c>
      <c r="S103" s="108"/>
    </row>
    <row r="104" spans="1:19" ht="30" customHeight="1" x14ac:dyDescent="0.3">
      <c r="A104" s="121" t="str">
        <f t="shared" si="31"/>
        <v>A-08=</v>
      </c>
      <c r="B104" s="128" t="str">
        <f>CONCATENATE(C104,"-",D104)</f>
        <v>A-08</v>
      </c>
      <c r="C104" s="129" t="s">
        <v>7</v>
      </c>
      <c r="D104" s="66" t="s">
        <v>97</v>
      </c>
      <c r="E104" s="66"/>
      <c r="F104" s="66"/>
      <c r="G104" s="66"/>
      <c r="H104" s="66"/>
      <c r="I104" s="66"/>
      <c r="J104" s="66"/>
      <c r="K104" s="130"/>
      <c r="L104" s="131"/>
      <c r="M104" s="20" t="s">
        <v>98</v>
      </c>
      <c r="N104" s="21">
        <f t="shared" ref="N104:R104" si="43">+N105+N110</f>
        <v>5824000000</v>
      </c>
      <c r="O104" s="21">
        <f t="shared" si="43"/>
        <v>0</v>
      </c>
      <c r="P104" s="21">
        <f t="shared" si="43"/>
        <v>0</v>
      </c>
      <c r="Q104" s="21">
        <f t="shared" si="43"/>
        <v>0</v>
      </c>
      <c r="R104" s="21">
        <f t="shared" si="43"/>
        <v>5824000000</v>
      </c>
      <c r="S104" s="108"/>
    </row>
    <row r="105" spans="1:19" ht="30" customHeight="1" x14ac:dyDescent="0.3">
      <c r="A105" s="121" t="str">
        <f t="shared" si="31"/>
        <v>A-08-01=</v>
      </c>
      <c r="B105" s="132" t="str">
        <f>CONCATENATE(C105,"-",D105,"-",E105)</f>
        <v>A-08-01</v>
      </c>
      <c r="C105" s="133" t="s">
        <v>7</v>
      </c>
      <c r="D105" s="134" t="s">
        <v>97</v>
      </c>
      <c r="E105" s="134" t="s">
        <v>34</v>
      </c>
      <c r="F105" s="134"/>
      <c r="G105" s="134"/>
      <c r="H105" s="134"/>
      <c r="I105" s="134"/>
      <c r="J105" s="134"/>
      <c r="K105" s="135"/>
      <c r="L105" s="136"/>
      <c r="M105" s="13" t="s">
        <v>99</v>
      </c>
      <c r="N105" s="14">
        <f t="shared" ref="N105:R105" si="44">+N106</f>
        <v>84000000</v>
      </c>
      <c r="O105" s="14">
        <f t="shared" si="44"/>
        <v>0</v>
      </c>
      <c r="P105" s="14">
        <f t="shared" si="44"/>
        <v>0</v>
      </c>
      <c r="Q105" s="14">
        <f t="shared" si="44"/>
        <v>0</v>
      </c>
      <c r="R105" s="14">
        <f t="shared" si="44"/>
        <v>84000000</v>
      </c>
      <c r="S105" s="108"/>
    </row>
    <row r="106" spans="1:19" ht="24.95" customHeight="1" x14ac:dyDescent="0.3">
      <c r="A106" s="121" t="str">
        <f t="shared" si="31"/>
        <v>A-08-01-02=10</v>
      </c>
      <c r="B106" s="137" t="str">
        <f>CONCATENATE(C106,"-",D106,"-",E106,"-",F106)</f>
        <v>A-08-01-02</v>
      </c>
      <c r="C106" s="138" t="s">
        <v>7</v>
      </c>
      <c r="D106" s="70" t="s">
        <v>97</v>
      </c>
      <c r="E106" s="70" t="s">
        <v>34</v>
      </c>
      <c r="F106" s="70" t="s">
        <v>55</v>
      </c>
      <c r="G106" s="70"/>
      <c r="H106" s="70"/>
      <c r="I106" s="70"/>
      <c r="J106" s="70"/>
      <c r="K106" s="139" t="s">
        <v>35</v>
      </c>
      <c r="L106" s="140" t="s">
        <v>9</v>
      </c>
      <c r="M106" s="15" t="s">
        <v>100</v>
      </c>
      <c r="N106" s="16">
        <f t="shared" ref="N106:R106" si="45">SUM(N107:N109)</f>
        <v>84000000</v>
      </c>
      <c r="O106" s="16">
        <f t="shared" si="45"/>
        <v>0</v>
      </c>
      <c r="P106" s="16">
        <f t="shared" si="45"/>
        <v>0</v>
      </c>
      <c r="Q106" s="16">
        <f t="shared" si="45"/>
        <v>0</v>
      </c>
      <c r="R106" s="16">
        <f t="shared" si="45"/>
        <v>84000000</v>
      </c>
      <c r="S106" s="108"/>
    </row>
    <row r="107" spans="1:19" ht="24.95" customHeight="1" x14ac:dyDescent="0.3">
      <c r="A107" s="121" t="str">
        <f t="shared" si="31"/>
        <v>A-08-01-02-001=10</v>
      </c>
      <c r="B107" s="146" t="str">
        <f>CONCATENATE(C107,"-",D107,"-",E107,"-",F107,"-",G107)</f>
        <v>A-08-01-02-001</v>
      </c>
      <c r="C107" s="147" t="s">
        <v>7</v>
      </c>
      <c r="D107" s="69" t="s">
        <v>97</v>
      </c>
      <c r="E107" s="69" t="s">
        <v>34</v>
      </c>
      <c r="F107" s="69" t="s">
        <v>55</v>
      </c>
      <c r="G107" s="69" t="s">
        <v>38</v>
      </c>
      <c r="H107" s="69"/>
      <c r="I107" s="69"/>
      <c r="J107" s="69"/>
      <c r="K107" s="148" t="s">
        <v>35</v>
      </c>
      <c r="L107" s="149" t="s">
        <v>9</v>
      </c>
      <c r="M107" s="26" t="s">
        <v>101</v>
      </c>
      <c r="N107" s="150">
        <v>51000000</v>
      </c>
      <c r="O107" s="150"/>
      <c r="P107" s="150"/>
      <c r="Q107" s="150"/>
      <c r="R107" s="150">
        <f t="shared" ref="R107:R109" si="46">+N107+O107-P107-Q107</f>
        <v>51000000</v>
      </c>
      <c r="S107" s="108"/>
    </row>
    <row r="108" spans="1:19" ht="24.95" customHeight="1" x14ac:dyDescent="0.3">
      <c r="A108" s="121" t="str">
        <f t="shared" si="31"/>
        <v>A-08-01-02-004=10</v>
      </c>
      <c r="B108" s="146" t="str">
        <f>CONCATENATE(C108,"-",D108,"-",E108,"-",F108,"-",G108)</f>
        <v>A-08-01-02-004</v>
      </c>
      <c r="C108" s="147" t="s">
        <v>7</v>
      </c>
      <c r="D108" s="69" t="s">
        <v>97</v>
      </c>
      <c r="E108" s="69" t="s">
        <v>34</v>
      </c>
      <c r="F108" s="69" t="s">
        <v>55</v>
      </c>
      <c r="G108" s="69" t="s">
        <v>45</v>
      </c>
      <c r="H108" s="69"/>
      <c r="I108" s="69"/>
      <c r="J108" s="69"/>
      <c r="K108" s="148" t="s">
        <v>35</v>
      </c>
      <c r="L108" s="149" t="s">
        <v>9</v>
      </c>
      <c r="M108" s="26" t="s">
        <v>102</v>
      </c>
      <c r="N108" s="150">
        <v>26000000</v>
      </c>
      <c r="O108" s="163"/>
      <c r="P108" s="150"/>
      <c r="Q108" s="150"/>
      <c r="R108" s="150">
        <f t="shared" si="46"/>
        <v>26000000</v>
      </c>
      <c r="S108" s="108"/>
    </row>
    <row r="109" spans="1:19" ht="24.95" customHeight="1" x14ac:dyDescent="0.3">
      <c r="A109" s="121" t="str">
        <f t="shared" si="31"/>
        <v>A-08-01-02-006=10</v>
      </c>
      <c r="B109" s="146" t="str">
        <f>CONCATENATE(C109,"-",D109,"-",E109,"-",F109,"-",G109)</f>
        <v>A-08-01-02-006</v>
      </c>
      <c r="C109" s="147" t="s">
        <v>7</v>
      </c>
      <c r="D109" s="69" t="s">
        <v>97</v>
      </c>
      <c r="E109" s="69" t="s">
        <v>34</v>
      </c>
      <c r="F109" s="69" t="s">
        <v>55</v>
      </c>
      <c r="G109" s="69" t="s">
        <v>48</v>
      </c>
      <c r="H109" s="69"/>
      <c r="I109" s="69"/>
      <c r="J109" s="69"/>
      <c r="K109" s="148" t="s">
        <v>35</v>
      </c>
      <c r="L109" s="149" t="s">
        <v>9</v>
      </c>
      <c r="M109" s="26" t="s">
        <v>103</v>
      </c>
      <c r="N109" s="150">
        <v>7000000</v>
      </c>
      <c r="O109" s="150"/>
      <c r="P109" s="150"/>
      <c r="Q109" s="150"/>
      <c r="R109" s="150">
        <f t="shared" si="46"/>
        <v>7000000</v>
      </c>
      <c r="S109" s="108"/>
    </row>
    <row r="110" spans="1:19" ht="30" customHeight="1" x14ac:dyDescent="0.3">
      <c r="A110" s="121" t="str">
        <f t="shared" si="31"/>
        <v>A-08-04=</v>
      </c>
      <c r="B110" s="132" t="str">
        <f>CONCATENATE(C110,"-",D110,"-",E110)</f>
        <v>A-08-04</v>
      </c>
      <c r="C110" s="133" t="s">
        <v>7</v>
      </c>
      <c r="D110" s="134" t="s">
        <v>97</v>
      </c>
      <c r="E110" s="134" t="s">
        <v>88</v>
      </c>
      <c r="F110" s="134"/>
      <c r="G110" s="134"/>
      <c r="H110" s="134"/>
      <c r="I110" s="134"/>
      <c r="J110" s="134"/>
      <c r="K110" s="135"/>
      <c r="L110" s="136"/>
      <c r="M110" s="13" t="s">
        <v>104</v>
      </c>
      <c r="N110" s="14">
        <f t="shared" ref="N110:R110" si="47">+N111</f>
        <v>5740000000</v>
      </c>
      <c r="O110" s="14">
        <f t="shared" si="47"/>
        <v>0</v>
      </c>
      <c r="P110" s="14">
        <f t="shared" si="47"/>
        <v>0</v>
      </c>
      <c r="Q110" s="14">
        <f t="shared" si="47"/>
        <v>0</v>
      </c>
      <c r="R110" s="14">
        <f t="shared" si="47"/>
        <v>5740000000</v>
      </c>
      <c r="S110" s="108"/>
    </row>
    <row r="111" spans="1:19" ht="24.95" customHeight="1" thickBot="1" x14ac:dyDescent="0.35">
      <c r="A111" s="121" t="str">
        <f t="shared" si="31"/>
        <v>A-08-04-01=11</v>
      </c>
      <c r="B111" s="146" t="str">
        <f>CONCATENATE(C111,"-",D111,"-",E111,"-",F111)</f>
        <v>A-08-04-01</v>
      </c>
      <c r="C111" s="147" t="s">
        <v>7</v>
      </c>
      <c r="D111" s="69" t="s">
        <v>97</v>
      </c>
      <c r="E111" s="69" t="s">
        <v>88</v>
      </c>
      <c r="F111" s="69" t="s">
        <v>34</v>
      </c>
      <c r="G111" s="69"/>
      <c r="H111" s="69"/>
      <c r="I111" s="69"/>
      <c r="J111" s="69"/>
      <c r="K111" s="148" t="s">
        <v>95</v>
      </c>
      <c r="L111" s="149" t="s">
        <v>19</v>
      </c>
      <c r="M111" s="26" t="s">
        <v>105</v>
      </c>
      <c r="N111" s="150">
        <v>5740000000</v>
      </c>
      <c r="O111" s="163"/>
      <c r="P111" s="150"/>
      <c r="Q111" s="150"/>
      <c r="R111" s="150">
        <f>+N111+O111-P111-Q111</f>
        <v>5740000000</v>
      </c>
      <c r="S111" s="108"/>
    </row>
    <row r="112" spans="1:19" ht="30" customHeight="1" thickBot="1" x14ac:dyDescent="0.35">
      <c r="A112" s="121" t="str">
        <f t="shared" si="31"/>
        <v>C
=</v>
      </c>
      <c r="B112" s="172" t="s">
        <v>163</v>
      </c>
      <c r="C112" s="173" t="s">
        <v>22</v>
      </c>
      <c r="D112" s="174"/>
      <c r="E112" s="174"/>
      <c r="F112" s="174"/>
      <c r="G112" s="174"/>
      <c r="H112" s="174"/>
      <c r="I112" s="174"/>
      <c r="J112" s="174"/>
      <c r="K112" s="175"/>
      <c r="L112" s="176"/>
      <c r="M112" s="22" t="s">
        <v>23</v>
      </c>
      <c r="N112" s="23">
        <f t="shared" ref="N112:R112" si="48">+N113+N142+N195</f>
        <v>2905582139470</v>
      </c>
      <c r="O112" s="23">
        <f t="shared" si="48"/>
        <v>2396460629</v>
      </c>
      <c r="P112" s="23">
        <f t="shared" si="48"/>
        <v>2396460629</v>
      </c>
      <c r="Q112" s="23">
        <f t="shared" si="48"/>
        <v>0</v>
      </c>
      <c r="R112" s="23">
        <f t="shared" si="48"/>
        <v>2905582139470</v>
      </c>
      <c r="S112" s="108"/>
    </row>
    <row r="113" spans="1:19" ht="30" customHeight="1" x14ac:dyDescent="0.3">
      <c r="A113" s="121" t="str">
        <f t="shared" si="31"/>
        <v>C-4101=</v>
      </c>
      <c r="B113" s="128" t="str">
        <f>CONCATENATE(C113,"-",D113)</f>
        <v>C-4101</v>
      </c>
      <c r="C113" s="129" t="s">
        <v>22</v>
      </c>
      <c r="D113" s="66">
        <v>4101</v>
      </c>
      <c r="E113" s="66"/>
      <c r="F113" s="66"/>
      <c r="G113" s="66"/>
      <c r="H113" s="66"/>
      <c r="I113" s="66"/>
      <c r="J113" s="66"/>
      <c r="K113" s="130"/>
      <c r="L113" s="131"/>
      <c r="M113" s="20" t="s">
        <v>212</v>
      </c>
      <c r="N113" s="21">
        <f t="shared" ref="N113:R113" si="49">+N114</f>
        <v>184499832863</v>
      </c>
      <c r="O113" s="21">
        <f t="shared" si="49"/>
        <v>0</v>
      </c>
      <c r="P113" s="21">
        <f t="shared" si="49"/>
        <v>0</v>
      </c>
      <c r="Q113" s="21">
        <f t="shared" si="49"/>
        <v>0</v>
      </c>
      <c r="R113" s="21">
        <f t="shared" si="49"/>
        <v>184499832863</v>
      </c>
      <c r="S113" s="108"/>
    </row>
    <row r="114" spans="1:19" ht="30" customHeight="1" x14ac:dyDescent="0.3">
      <c r="A114" s="121" t="str">
        <f t="shared" si="31"/>
        <v>C-4101-1500=</v>
      </c>
      <c r="B114" s="132" t="str">
        <f>CONCATENATE(C114,"-",D114,"-",E114)</f>
        <v>C-4101-1500</v>
      </c>
      <c r="C114" s="133" t="s">
        <v>22</v>
      </c>
      <c r="D114" s="134">
        <v>4101</v>
      </c>
      <c r="E114" s="134">
        <v>1500</v>
      </c>
      <c r="F114" s="134"/>
      <c r="G114" s="134"/>
      <c r="H114" s="134"/>
      <c r="I114" s="134"/>
      <c r="J114" s="134"/>
      <c r="K114" s="135"/>
      <c r="L114" s="136"/>
      <c r="M114" s="13" t="s">
        <v>166</v>
      </c>
      <c r="N114" s="14">
        <f t="shared" ref="N114:R114" si="50">+N115+N128</f>
        <v>184499832863</v>
      </c>
      <c r="O114" s="14">
        <f t="shared" si="50"/>
        <v>0</v>
      </c>
      <c r="P114" s="14">
        <f t="shared" si="50"/>
        <v>0</v>
      </c>
      <c r="Q114" s="14">
        <f t="shared" si="50"/>
        <v>0</v>
      </c>
      <c r="R114" s="14">
        <f t="shared" si="50"/>
        <v>184499832863</v>
      </c>
      <c r="S114" s="108"/>
    </row>
    <row r="115" spans="1:19" ht="33" x14ac:dyDescent="0.3">
      <c r="A115" s="121" t="str">
        <f t="shared" si="31"/>
        <v>C-4101-1500-5=</v>
      </c>
      <c r="B115" s="137" t="str">
        <f>CONCATENATE(C115,"-",D115,"-",E115,"-",F115)</f>
        <v>C-4101-1500-5</v>
      </c>
      <c r="C115" s="152" t="s">
        <v>22</v>
      </c>
      <c r="D115" s="153" t="s">
        <v>106</v>
      </c>
      <c r="E115" s="153" t="s">
        <v>107</v>
      </c>
      <c r="F115" s="153" t="s">
        <v>108</v>
      </c>
      <c r="G115" s="153"/>
      <c r="H115" s="153"/>
      <c r="I115" s="153"/>
      <c r="J115" s="153"/>
      <c r="K115" s="154"/>
      <c r="L115" s="155"/>
      <c r="M115" s="19" t="s">
        <v>213</v>
      </c>
      <c r="N115" s="156">
        <f t="shared" ref="N115:R115" si="51">+N116+N118+N120+N122+N124+N126</f>
        <v>66398074900</v>
      </c>
      <c r="O115" s="156">
        <f t="shared" si="51"/>
        <v>0</v>
      </c>
      <c r="P115" s="156">
        <f t="shared" si="51"/>
        <v>0</v>
      </c>
      <c r="Q115" s="156">
        <f t="shared" si="51"/>
        <v>0</v>
      </c>
      <c r="R115" s="156">
        <f t="shared" si="51"/>
        <v>66398074900</v>
      </c>
      <c r="S115" s="108"/>
    </row>
    <row r="116" spans="1:19" ht="24.95" customHeight="1" x14ac:dyDescent="0.3">
      <c r="A116" s="121" t="str">
        <f t="shared" si="31"/>
        <v>C-4101-1500-5-0-4101073=11</v>
      </c>
      <c r="B116" s="141" t="str">
        <f>CONCATENATE(C116,"-",D116,"-",E116,"-",F116,"-",G116,"-",H116)</f>
        <v>C-4101-1500-5-0-4101073</v>
      </c>
      <c r="C116" s="142" t="s">
        <v>22</v>
      </c>
      <c r="D116" s="143" t="s">
        <v>106</v>
      </c>
      <c r="E116" s="143" t="s">
        <v>107</v>
      </c>
      <c r="F116" s="143" t="s">
        <v>108</v>
      </c>
      <c r="G116" s="143" t="s">
        <v>109</v>
      </c>
      <c r="H116" s="143" t="s">
        <v>110</v>
      </c>
      <c r="I116" s="143"/>
      <c r="J116" s="143"/>
      <c r="K116" s="144">
        <v>11</v>
      </c>
      <c r="L116" s="145" t="s">
        <v>9</v>
      </c>
      <c r="M116" s="17" t="s">
        <v>111</v>
      </c>
      <c r="N116" s="18">
        <f t="shared" ref="N116:R116" si="52">+N117</f>
        <v>37511369742</v>
      </c>
      <c r="O116" s="18">
        <f t="shared" si="52"/>
        <v>0</v>
      </c>
      <c r="P116" s="18">
        <f t="shared" si="52"/>
        <v>0</v>
      </c>
      <c r="Q116" s="18">
        <f t="shared" si="52"/>
        <v>0</v>
      </c>
      <c r="R116" s="18">
        <f t="shared" si="52"/>
        <v>37511369742</v>
      </c>
      <c r="S116" s="108"/>
    </row>
    <row r="117" spans="1:19" ht="24.95" customHeight="1" x14ac:dyDescent="0.3">
      <c r="A117" s="121" t="str">
        <f t="shared" si="31"/>
        <v>C-4101-1500-5-0-4101073-02=11</v>
      </c>
      <c r="B117" s="146" t="str">
        <f>CONCATENATE(C117,"-",D117,"-",E117,"-",F117,"-",G117,"-",H117,"-",I117)</f>
        <v>C-4101-1500-5-0-4101073-02</v>
      </c>
      <c r="C117" s="147" t="s">
        <v>22</v>
      </c>
      <c r="D117" s="69" t="s">
        <v>106</v>
      </c>
      <c r="E117" s="69" t="s">
        <v>107</v>
      </c>
      <c r="F117" s="69" t="s">
        <v>108</v>
      </c>
      <c r="G117" s="69" t="s">
        <v>109</v>
      </c>
      <c r="H117" s="69" t="s">
        <v>110</v>
      </c>
      <c r="I117" s="69" t="s">
        <v>55</v>
      </c>
      <c r="J117" s="69"/>
      <c r="K117" s="177">
        <v>11</v>
      </c>
      <c r="L117" s="149" t="s">
        <v>9</v>
      </c>
      <c r="M117" s="67" t="s">
        <v>112</v>
      </c>
      <c r="N117" s="150">
        <v>37511369742</v>
      </c>
      <c r="O117" s="150"/>
      <c r="P117" s="150"/>
      <c r="Q117" s="150"/>
      <c r="R117" s="150">
        <f>+N117+O117-P117-Q117</f>
        <v>37511369742</v>
      </c>
      <c r="S117" s="108"/>
    </row>
    <row r="118" spans="1:19" ht="33" x14ac:dyDescent="0.3">
      <c r="A118" s="121" t="str">
        <f t="shared" si="31"/>
        <v>C-4101-1500-5-0-4101074=11</v>
      </c>
      <c r="B118" s="141" t="str">
        <f>CONCATENATE(C118,"-",D118,"-",E118,"-",F118,"-",G118,"-",H118)</f>
        <v>C-4101-1500-5-0-4101074</v>
      </c>
      <c r="C118" s="142" t="s">
        <v>22</v>
      </c>
      <c r="D118" s="143" t="s">
        <v>106</v>
      </c>
      <c r="E118" s="143" t="s">
        <v>107</v>
      </c>
      <c r="F118" s="143" t="s">
        <v>108</v>
      </c>
      <c r="G118" s="143" t="s">
        <v>109</v>
      </c>
      <c r="H118" s="143" t="s">
        <v>120</v>
      </c>
      <c r="I118" s="143"/>
      <c r="J118" s="143"/>
      <c r="K118" s="144">
        <v>11</v>
      </c>
      <c r="L118" s="145" t="s">
        <v>9</v>
      </c>
      <c r="M118" s="17" t="s">
        <v>121</v>
      </c>
      <c r="N118" s="18">
        <f t="shared" ref="N118:R118" si="53">+N119</f>
        <v>8799663116</v>
      </c>
      <c r="O118" s="18">
        <f t="shared" si="53"/>
        <v>0</v>
      </c>
      <c r="P118" s="18">
        <f t="shared" si="53"/>
        <v>0</v>
      </c>
      <c r="Q118" s="18">
        <f t="shared" si="53"/>
        <v>0</v>
      </c>
      <c r="R118" s="18">
        <f t="shared" si="53"/>
        <v>8799663116</v>
      </c>
      <c r="S118" s="108"/>
    </row>
    <row r="119" spans="1:19" ht="24.95" customHeight="1" x14ac:dyDescent="0.3">
      <c r="A119" s="121" t="str">
        <f t="shared" si="31"/>
        <v>C-4101-1500-5-0-4101074-02=11</v>
      </c>
      <c r="B119" s="146" t="str">
        <f>CONCATENATE(C119,"-",D119,"-",E119,"-",F119,"-",G119,"-",H119,"-",I119)</f>
        <v>C-4101-1500-5-0-4101074-02</v>
      </c>
      <c r="C119" s="147" t="s">
        <v>22</v>
      </c>
      <c r="D119" s="69" t="s">
        <v>106</v>
      </c>
      <c r="E119" s="69" t="s">
        <v>107</v>
      </c>
      <c r="F119" s="69">
        <v>5</v>
      </c>
      <c r="G119" s="69" t="s">
        <v>109</v>
      </c>
      <c r="H119" s="69" t="s">
        <v>120</v>
      </c>
      <c r="I119" s="69" t="s">
        <v>55</v>
      </c>
      <c r="J119" s="69"/>
      <c r="K119" s="177">
        <v>11</v>
      </c>
      <c r="L119" s="149" t="s">
        <v>9</v>
      </c>
      <c r="M119" s="26" t="s">
        <v>112</v>
      </c>
      <c r="N119" s="150">
        <v>8799663116</v>
      </c>
      <c r="O119" s="150"/>
      <c r="P119" s="150"/>
      <c r="Q119" s="150"/>
      <c r="R119" s="150">
        <f>+N119+O119-P119-Q119</f>
        <v>8799663116</v>
      </c>
      <c r="S119" s="108"/>
    </row>
    <row r="120" spans="1:19" ht="49.5" x14ac:dyDescent="0.3">
      <c r="A120" s="121" t="str">
        <f t="shared" si="31"/>
        <v>C-4101-1500-5-0-4101077=11</v>
      </c>
      <c r="B120" s="141" t="str">
        <f>CONCATENATE(C120,"-",D120,"-",E120,"-",F120,"-",G120,"-",H120)</f>
        <v>C-4101-1500-5-0-4101077</v>
      </c>
      <c r="C120" s="142" t="s">
        <v>22</v>
      </c>
      <c r="D120" s="143" t="s">
        <v>106</v>
      </c>
      <c r="E120" s="143" t="s">
        <v>107</v>
      </c>
      <c r="F120" s="143" t="s">
        <v>108</v>
      </c>
      <c r="G120" s="143" t="s">
        <v>109</v>
      </c>
      <c r="H120" s="143" t="s">
        <v>113</v>
      </c>
      <c r="I120" s="143"/>
      <c r="J120" s="143"/>
      <c r="K120" s="144">
        <v>11</v>
      </c>
      <c r="L120" s="145" t="s">
        <v>9</v>
      </c>
      <c r="M120" s="17" t="s">
        <v>114</v>
      </c>
      <c r="N120" s="18">
        <f t="shared" ref="N120:R120" si="54">SUM(N121:N121)</f>
        <v>4325174580</v>
      </c>
      <c r="O120" s="18">
        <f t="shared" si="54"/>
        <v>0</v>
      </c>
      <c r="P120" s="18">
        <f t="shared" si="54"/>
        <v>0</v>
      </c>
      <c r="Q120" s="18">
        <f t="shared" si="54"/>
        <v>0</v>
      </c>
      <c r="R120" s="18">
        <f t="shared" si="54"/>
        <v>4325174580</v>
      </c>
      <c r="S120" s="108"/>
    </row>
    <row r="121" spans="1:19" ht="24.95" customHeight="1" x14ac:dyDescent="0.3">
      <c r="A121" s="121" t="str">
        <f t="shared" si="31"/>
        <v>C-4101-1500-5-0-4101077-02=11</v>
      </c>
      <c r="B121" s="146" t="str">
        <f>CONCATENATE(C121,"-",D121,"-",E121,"-",F121,"-",G121,"-",H121,"-",I121)</f>
        <v>C-4101-1500-5-0-4101077-02</v>
      </c>
      <c r="C121" s="147" t="s">
        <v>22</v>
      </c>
      <c r="D121" s="69" t="s">
        <v>106</v>
      </c>
      <c r="E121" s="69" t="s">
        <v>107</v>
      </c>
      <c r="F121" s="69" t="s">
        <v>108</v>
      </c>
      <c r="G121" s="69" t="s">
        <v>109</v>
      </c>
      <c r="H121" s="69" t="s">
        <v>113</v>
      </c>
      <c r="I121" s="69" t="s">
        <v>55</v>
      </c>
      <c r="J121" s="69"/>
      <c r="K121" s="177">
        <v>11</v>
      </c>
      <c r="L121" s="149" t="s">
        <v>9</v>
      </c>
      <c r="M121" s="67" t="s">
        <v>112</v>
      </c>
      <c r="N121" s="150">
        <v>4325174580</v>
      </c>
      <c r="O121" s="150"/>
      <c r="P121" s="150"/>
      <c r="Q121" s="150"/>
      <c r="R121" s="150">
        <f>+N121+O121-P121-Q121</f>
        <v>4325174580</v>
      </c>
      <c r="S121" s="108"/>
    </row>
    <row r="122" spans="1:19" ht="49.5" x14ac:dyDescent="0.3">
      <c r="A122" s="121" t="str">
        <f t="shared" si="31"/>
        <v>C-4101-1500-5-0-4101078=11</v>
      </c>
      <c r="B122" s="141" t="str">
        <f>CONCATENATE(C122,"-",D122,"-",E122,"-",F122,"-",G122,"-",H122)</f>
        <v>C-4101-1500-5-0-4101078</v>
      </c>
      <c r="C122" s="142" t="s">
        <v>22</v>
      </c>
      <c r="D122" s="143" t="s">
        <v>106</v>
      </c>
      <c r="E122" s="143" t="s">
        <v>107</v>
      </c>
      <c r="F122" s="143" t="s">
        <v>108</v>
      </c>
      <c r="G122" s="143" t="s">
        <v>109</v>
      </c>
      <c r="H122" s="143" t="s">
        <v>115</v>
      </c>
      <c r="I122" s="143"/>
      <c r="J122" s="143"/>
      <c r="K122" s="144">
        <v>11</v>
      </c>
      <c r="L122" s="145" t="s">
        <v>9</v>
      </c>
      <c r="M122" s="17" t="s">
        <v>116</v>
      </c>
      <c r="N122" s="18">
        <f t="shared" ref="N122:R122" si="55">+N123</f>
        <v>7972098301</v>
      </c>
      <c r="O122" s="18">
        <f t="shared" si="55"/>
        <v>0</v>
      </c>
      <c r="P122" s="18">
        <f t="shared" si="55"/>
        <v>0</v>
      </c>
      <c r="Q122" s="18">
        <f t="shared" si="55"/>
        <v>0</v>
      </c>
      <c r="R122" s="18">
        <f t="shared" si="55"/>
        <v>7972098301</v>
      </c>
      <c r="S122" s="108"/>
    </row>
    <row r="123" spans="1:19" ht="24.95" customHeight="1" x14ac:dyDescent="0.3">
      <c r="A123" s="121" t="str">
        <f t="shared" si="31"/>
        <v>C-4101-1500-5-0-4101078-02=11</v>
      </c>
      <c r="B123" s="146" t="str">
        <f>CONCATENATE(C123,"-",D123,"-",E123,"-",F123,"-",G123,"-",H123,"-",I123)</f>
        <v>C-4101-1500-5-0-4101078-02</v>
      </c>
      <c r="C123" s="147" t="s">
        <v>22</v>
      </c>
      <c r="D123" s="69" t="s">
        <v>106</v>
      </c>
      <c r="E123" s="69" t="s">
        <v>107</v>
      </c>
      <c r="F123" s="69" t="s">
        <v>108</v>
      </c>
      <c r="G123" s="69" t="s">
        <v>109</v>
      </c>
      <c r="H123" s="69" t="s">
        <v>115</v>
      </c>
      <c r="I123" s="69" t="s">
        <v>55</v>
      </c>
      <c r="J123" s="69"/>
      <c r="K123" s="177">
        <v>11</v>
      </c>
      <c r="L123" s="149" t="s">
        <v>9</v>
      </c>
      <c r="M123" s="67" t="s">
        <v>112</v>
      </c>
      <c r="N123" s="150">
        <v>7972098301</v>
      </c>
      <c r="O123" s="150"/>
      <c r="P123" s="150"/>
      <c r="Q123" s="150"/>
      <c r="R123" s="150">
        <f>+N123+O123-P123-Q123</f>
        <v>7972098301</v>
      </c>
      <c r="S123" s="108"/>
    </row>
    <row r="124" spans="1:19" ht="24.95" customHeight="1" x14ac:dyDescent="0.3">
      <c r="A124" s="121" t="str">
        <f t="shared" si="31"/>
        <v>C-4101-1500-5-0-4101080=11</v>
      </c>
      <c r="B124" s="141" t="str">
        <f>CONCATENATE(C124,"-",D124,"-",E124,"-",F124,"-",G124,"-",H124)</f>
        <v>C-4101-1500-5-0-4101080</v>
      </c>
      <c r="C124" s="142" t="s">
        <v>22</v>
      </c>
      <c r="D124" s="143" t="s">
        <v>106</v>
      </c>
      <c r="E124" s="143" t="s">
        <v>107</v>
      </c>
      <c r="F124" s="143" t="s">
        <v>108</v>
      </c>
      <c r="G124" s="143" t="s">
        <v>109</v>
      </c>
      <c r="H124" s="143" t="s">
        <v>122</v>
      </c>
      <c r="I124" s="143"/>
      <c r="J124" s="143"/>
      <c r="K124" s="144">
        <v>11</v>
      </c>
      <c r="L124" s="145" t="s">
        <v>9</v>
      </c>
      <c r="M124" s="17" t="s">
        <v>123</v>
      </c>
      <c r="N124" s="18">
        <f t="shared" ref="N124:R124" si="56">+N125</f>
        <v>5196200000</v>
      </c>
      <c r="O124" s="18">
        <f t="shared" si="56"/>
        <v>0</v>
      </c>
      <c r="P124" s="18">
        <f t="shared" si="56"/>
        <v>0</v>
      </c>
      <c r="Q124" s="18">
        <f t="shared" si="56"/>
        <v>0</v>
      </c>
      <c r="R124" s="18">
        <f t="shared" si="56"/>
        <v>5196200000</v>
      </c>
      <c r="S124" s="108"/>
    </row>
    <row r="125" spans="1:19" ht="24.95" customHeight="1" x14ac:dyDescent="0.3">
      <c r="A125" s="121" t="str">
        <f t="shared" si="31"/>
        <v>C-4101-1500-5-0-4101080-02=11</v>
      </c>
      <c r="B125" s="146" t="str">
        <f>CONCATENATE(C125,"-",D125,"-",E125,"-",F125,"-",G125,"-",H125,"-",I125)</f>
        <v>C-4101-1500-5-0-4101080-02</v>
      </c>
      <c r="C125" s="147" t="s">
        <v>22</v>
      </c>
      <c r="D125" s="69" t="s">
        <v>106</v>
      </c>
      <c r="E125" s="69" t="s">
        <v>107</v>
      </c>
      <c r="F125" s="69">
        <v>5</v>
      </c>
      <c r="G125" s="69" t="s">
        <v>109</v>
      </c>
      <c r="H125" s="69" t="s">
        <v>122</v>
      </c>
      <c r="I125" s="69" t="s">
        <v>55</v>
      </c>
      <c r="J125" s="69"/>
      <c r="K125" s="177">
        <v>11</v>
      </c>
      <c r="L125" s="149" t="s">
        <v>9</v>
      </c>
      <c r="M125" s="26" t="s">
        <v>112</v>
      </c>
      <c r="N125" s="150">
        <v>5196200000</v>
      </c>
      <c r="O125" s="150"/>
      <c r="P125" s="150"/>
      <c r="Q125" s="150"/>
      <c r="R125" s="150">
        <f>+N125+O125-P125-Q125</f>
        <v>5196200000</v>
      </c>
      <c r="S125" s="108"/>
    </row>
    <row r="126" spans="1:19" ht="33" x14ac:dyDescent="0.3">
      <c r="A126" s="121" t="str">
        <f t="shared" si="31"/>
        <v>C-4101-1500-5-0-4101081=11</v>
      </c>
      <c r="B126" s="141" t="str">
        <f>CONCATENATE(C126,"-",D126,"-",E126,"-",F126,"-",G126,"-",H126)</f>
        <v>C-4101-1500-5-0-4101081</v>
      </c>
      <c r="C126" s="142" t="s">
        <v>22</v>
      </c>
      <c r="D126" s="143" t="s">
        <v>106</v>
      </c>
      <c r="E126" s="143" t="s">
        <v>107</v>
      </c>
      <c r="F126" s="143" t="s">
        <v>108</v>
      </c>
      <c r="G126" s="143" t="s">
        <v>109</v>
      </c>
      <c r="H126" s="143" t="s">
        <v>117</v>
      </c>
      <c r="I126" s="143"/>
      <c r="J126" s="143"/>
      <c r="K126" s="144">
        <v>11</v>
      </c>
      <c r="L126" s="145" t="s">
        <v>9</v>
      </c>
      <c r="M126" s="17" t="s">
        <v>118</v>
      </c>
      <c r="N126" s="18">
        <f t="shared" ref="N126:R126" si="57">+N127</f>
        <v>2593569161</v>
      </c>
      <c r="O126" s="18">
        <f t="shared" si="57"/>
        <v>0</v>
      </c>
      <c r="P126" s="18">
        <f t="shared" si="57"/>
        <v>0</v>
      </c>
      <c r="Q126" s="18">
        <f t="shared" si="57"/>
        <v>0</v>
      </c>
      <c r="R126" s="18">
        <f t="shared" si="57"/>
        <v>2593569161</v>
      </c>
      <c r="S126" s="108"/>
    </row>
    <row r="127" spans="1:19" ht="24.95" customHeight="1" x14ac:dyDescent="0.3">
      <c r="A127" s="121" t="str">
        <f t="shared" si="31"/>
        <v>C-4101-1500-5-0-4101081-02=11</v>
      </c>
      <c r="B127" s="146" t="str">
        <f>CONCATENATE(C127,"-",D127,"-",E127,"-",F127,"-",G127,"-",H127,"-",I127)</f>
        <v>C-4101-1500-5-0-4101081-02</v>
      </c>
      <c r="C127" s="147" t="s">
        <v>22</v>
      </c>
      <c r="D127" s="69" t="s">
        <v>106</v>
      </c>
      <c r="E127" s="69" t="s">
        <v>107</v>
      </c>
      <c r="F127" s="69" t="s">
        <v>108</v>
      </c>
      <c r="G127" s="69" t="s">
        <v>109</v>
      </c>
      <c r="H127" s="69" t="s">
        <v>117</v>
      </c>
      <c r="I127" s="69" t="s">
        <v>55</v>
      </c>
      <c r="J127" s="69"/>
      <c r="K127" s="177">
        <v>11</v>
      </c>
      <c r="L127" s="149" t="s">
        <v>9</v>
      </c>
      <c r="M127" s="67" t="s">
        <v>112</v>
      </c>
      <c r="N127" s="150">
        <v>2593569161</v>
      </c>
      <c r="O127" s="150"/>
      <c r="P127" s="150"/>
      <c r="Q127" s="150"/>
      <c r="R127" s="150">
        <f>+N127+O127-P127-Q127</f>
        <v>2593569161</v>
      </c>
      <c r="S127" s="108"/>
    </row>
    <row r="128" spans="1:19" ht="66" x14ac:dyDescent="0.3">
      <c r="A128" s="121" t="str">
        <f t="shared" si="31"/>
        <v>C-4101-1500-6=</v>
      </c>
      <c r="B128" s="151" t="str">
        <f>CONCATENATE(C128,"-",D128,"-",E128,"-",F128)</f>
        <v>C-4101-1500-6</v>
      </c>
      <c r="C128" s="152" t="s">
        <v>22</v>
      </c>
      <c r="D128" s="153" t="s">
        <v>106</v>
      </c>
      <c r="E128" s="153" t="s">
        <v>107</v>
      </c>
      <c r="F128" s="153" t="s">
        <v>119</v>
      </c>
      <c r="G128" s="153"/>
      <c r="H128" s="153"/>
      <c r="I128" s="153"/>
      <c r="J128" s="153"/>
      <c r="K128" s="154"/>
      <c r="L128" s="155"/>
      <c r="M128" s="19" t="s">
        <v>214</v>
      </c>
      <c r="N128" s="156">
        <f t="shared" ref="N128:R128" si="58">+N133+N135+N137+N139+N129+N131</f>
        <v>118101757963</v>
      </c>
      <c r="O128" s="156">
        <f t="shared" si="58"/>
        <v>0</v>
      </c>
      <c r="P128" s="156">
        <f t="shared" si="58"/>
        <v>0</v>
      </c>
      <c r="Q128" s="156">
        <f t="shared" si="58"/>
        <v>0</v>
      </c>
      <c r="R128" s="156">
        <f t="shared" si="58"/>
        <v>118101757963</v>
      </c>
      <c r="S128" s="108"/>
    </row>
    <row r="129" spans="1:19" ht="24.95" customHeight="1" x14ac:dyDescent="0.3">
      <c r="A129" s="121" t="str">
        <f t="shared" si="31"/>
        <v>C-4101-1500-6-0-4101073=11</v>
      </c>
      <c r="B129" s="141" t="str">
        <f>CONCATENATE(C129,"-",D129,"-",E129,"-",F129,"-",G129,"-",H129)</f>
        <v>C-4101-1500-6-0-4101073</v>
      </c>
      <c r="C129" s="142" t="s">
        <v>22</v>
      </c>
      <c r="D129" s="143" t="s">
        <v>106</v>
      </c>
      <c r="E129" s="143" t="s">
        <v>107</v>
      </c>
      <c r="F129" s="143" t="s">
        <v>119</v>
      </c>
      <c r="G129" s="143" t="s">
        <v>109</v>
      </c>
      <c r="H129" s="143" t="s">
        <v>110</v>
      </c>
      <c r="I129" s="143"/>
      <c r="J129" s="143"/>
      <c r="K129" s="144" t="s">
        <v>95</v>
      </c>
      <c r="L129" s="145" t="s">
        <v>9</v>
      </c>
      <c r="M129" s="17" t="s">
        <v>111</v>
      </c>
      <c r="N129" s="18">
        <f t="shared" ref="N129:R129" si="59">SUM(N130:N130)</f>
        <v>4947405600</v>
      </c>
      <c r="O129" s="18">
        <f t="shared" si="59"/>
        <v>0</v>
      </c>
      <c r="P129" s="18">
        <f t="shared" si="59"/>
        <v>0</v>
      </c>
      <c r="Q129" s="18">
        <f t="shared" si="59"/>
        <v>0</v>
      </c>
      <c r="R129" s="18">
        <f t="shared" si="59"/>
        <v>4947405600</v>
      </c>
      <c r="S129" s="108"/>
    </row>
    <row r="130" spans="1:19" ht="24.95" customHeight="1" x14ac:dyDescent="0.3">
      <c r="A130" s="121" t="str">
        <f t="shared" si="31"/>
        <v>C-4101-1500-6-0-4101073-02=11</v>
      </c>
      <c r="B130" s="146" t="str">
        <f>CONCATENATE(C130,"-",D130,"-",E130,"-",F130,"-",G130,"-",H130,"-",I130)</f>
        <v>C-4101-1500-6-0-4101073-02</v>
      </c>
      <c r="C130" s="147" t="s">
        <v>22</v>
      </c>
      <c r="D130" s="69" t="s">
        <v>106</v>
      </c>
      <c r="E130" s="69" t="s">
        <v>107</v>
      </c>
      <c r="F130" s="69" t="s">
        <v>119</v>
      </c>
      <c r="G130" s="69" t="s">
        <v>109</v>
      </c>
      <c r="H130" s="69" t="s">
        <v>110</v>
      </c>
      <c r="I130" s="69" t="s">
        <v>55</v>
      </c>
      <c r="J130" s="69"/>
      <c r="K130" s="148" t="s">
        <v>95</v>
      </c>
      <c r="L130" s="149" t="s">
        <v>9</v>
      </c>
      <c r="M130" s="26" t="s">
        <v>112</v>
      </c>
      <c r="N130" s="150">
        <v>4947405600</v>
      </c>
      <c r="O130" s="150"/>
      <c r="P130" s="150"/>
      <c r="Q130" s="150"/>
      <c r="R130" s="150">
        <f>+N130+O130-P130-Q130</f>
        <v>4947405600</v>
      </c>
      <c r="S130" s="108"/>
    </row>
    <row r="131" spans="1:19" ht="33" x14ac:dyDescent="0.3">
      <c r="A131" s="121" t="str">
        <f t="shared" si="31"/>
        <v>C-4101-1500-6-0-4101074=11</v>
      </c>
      <c r="B131" s="141" t="str">
        <f>CONCATENATE(C131,"-",D131,"-",E131,"-",F131,"-",G131,"-",H131)</f>
        <v>C-4101-1500-6-0-4101074</v>
      </c>
      <c r="C131" s="142" t="s">
        <v>22</v>
      </c>
      <c r="D131" s="143" t="s">
        <v>106</v>
      </c>
      <c r="E131" s="143" t="s">
        <v>107</v>
      </c>
      <c r="F131" s="143" t="s">
        <v>119</v>
      </c>
      <c r="G131" s="143" t="s">
        <v>109</v>
      </c>
      <c r="H131" s="143" t="s">
        <v>120</v>
      </c>
      <c r="I131" s="143"/>
      <c r="J131" s="143"/>
      <c r="K131" s="144" t="s">
        <v>95</v>
      </c>
      <c r="L131" s="145" t="s">
        <v>9</v>
      </c>
      <c r="M131" s="17" t="s">
        <v>121</v>
      </c>
      <c r="N131" s="18">
        <f t="shared" ref="N131:R131" si="60">+N132</f>
        <v>27420887861</v>
      </c>
      <c r="O131" s="18">
        <f t="shared" si="60"/>
        <v>0</v>
      </c>
      <c r="P131" s="18">
        <f t="shared" si="60"/>
        <v>0</v>
      </c>
      <c r="Q131" s="18">
        <f t="shared" si="60"/>
        <v>0</v>
      </c>
      <c r="R131" s="18">
        <f t="shared" si="60"/>
        <v>27420887861</v>
      </c>
      <c r="S131" s="108"/>
    </row>
    <row r="132" spans="1:19" ht="24.95" customHeight="1" x14ac:dyDescent="0.3">
      <c r="A132" s="121" t="str">
        <f t="shared" si="31"/>
        <v>C-4101-1500-6-0-4101074-02=11</v>
      </c>
      <c r="B132" s="146" t="str">
        <f>CONCATENATE(C132,"-",D132,"-",E132,"-",F132,"-",G132,"-",H132,"-",I132)</f>
        <v>C-4101-1500-6-0-4101074-02</v>
      </c>
      <c r="C132" s="147" t="s">
        <v>22</v>
      </c>
      <c r="D132" s="69" t="s">
        <v>106</v>
      </c>
      <c r="E132" s="69" t="s">
        <v>107</v>
      </c>
      <c r="F132" s="69" t="s">
        <v>119</v>
      </c>
      <c r="G132" s="69" t="s">
        <v>109</v>
      </c>
      <c r="H132" s="69" t="s">
        <v>120</v>
      </c>
      <c r="I132" s="69" t="s">
        <v>55</v>
      </c>
      <c r="J132" s="69"/>
      <c r="K132" s="148" t="s">
        <v>95</v>
      </c>
      <c r="L132" s="149" t="s">
        <v>9</v>
      </c>
      <c r="M132" s="26" t="s">
        <v>112</v>
      </c>
      <c r="N132" s="150">
        <v>27420887861</v>
      </c>
      <c r="O132" s="150"/>
      <c r="P132" s="150"/>
      <c r="Q132" s="150"/>
      <c r="R132" s="150">
        <f>+N132+O132-P132-Q132</f>
        <v>27420887861</v>
      </c>
      <c r="S132" s="108"/>
    </row>
    <row r="133" spans="1:19" ht="49.5" x14ac:dyDescent="0.3">
      <c r="A133" s="121" t="str">
        <f t="shared" si="31"/>
        <v>C-4101-1500-6-0-4101077=11</v>
      </c>
      <c r="B133" s="141" t="str">
        <f>CONCATENATE(C133,"-",D133,"-",E133,"-",F133,"-",G133,"-",H133)</f>
        <v>C-4101-1500-6-0-4101077</v>
      </c>
      <c r="C133" s="142" t="s">
        <v>22</v>
      </c>
      <c r="D133" s="143" t="s">
        <v>106</v>
      </c>
      <c r="E133" s="143" t="s">
        <v>107</v>
      </c>
      <c r="F133" s="143" t="s">
        <v>119</v>
      </c>
      <c r="G133" s="143" t="s">
        <v>109</v>
      </c>
      <c r="H133" s="143" t="s">
        <v>113</v>
      </c>
      <c r="I133" s="143"/>
      <c r="J133" s="143"/>
      <c r="K133" s="144" t="s">
        <v>95</v>
      </c>
      <c r="L133" s="145" t="s">
        <v>9</v>
      </c>
      <c r="M133" s="17" t="s">
        <v>114</v>
      </c>
      <c r="N133" s="18">
        <f t="shared" ref="N133:R133" si="61">+N134</f>
        <v>17722088000</v>
      </c>
      <c r="O133" s="18">
        <f t="shared" si="61"/>
        <v>0</v>
      </c>
      <c r="P133" s="18">
        <f t="shared" si="61"/>
        <v>0</v>
      </c>
      <c r="Q133" s="18">
        <f t="shared" si="61"/>
        <v>0</v>
      </c>
      <c r="R133" s="18">
        <f t="shared" si="61"/>
        <v>17722088000</v>
      </c>
      <c r="S133" s="108"/>
    </row>
    <row r="134" spans="1:19" ht="24.95" customHeight="1" x14ac:dyDescent="0.3">
      <c r="A134" s="121" t="str">
        <f t="shared" si="31"/>
        <v>C-4101-1500-6-0-4101077-02=11</v>
      </c>
      <c r="B134" s="146" t="str">
        <f>CONCATENATE(C134,"-",D134,"-",E134,"-",F134,"-",G134,"-",H134,"-",I134)</f>
        <v>C-4101-1500-6-0-4101077-02</v>
      </c>
      <c r="C134" s="147" t="s">
        <v>22</v>
      </c>
      <c r="D134" s="69" t="s">
        <v>106</v>
      </c>
      <c r="E134" s="69" t="s">
        <v>107</v>
      </c>
      <c r="F134" s="69" t="s">
        <v>119</v>
      </c>
      <c r="G134" s="69" t="s">
        <v>109</v>
      </c>
      <c r="H134" s="69" t="s">
        <v>113</v>
      </c>
      <c r="I134" s="69" t="s">
        <v>55</v>
      </c>
      <c r="J134" s="69"/>
      <c r="K134" s="148" t="s">
        <v>95</v>
      </c>
      <c r="L134" s="149" t="s">
        <v>9</v>
      </c>
      <c r="M134" s="26" t="s">
        <v>112</v>
      </c>
      <c r="N134" s="150">
        <v>17722088000</v>
      </c>
      <c r="O134" s="150"/>
      <c r="P134" s="150"/>
      <c r="Q134" s="150"/>
      <c r="R134" s="150">
        <f>+N134+O134-P134-Q134</f>
        <v>17722088000</v>
      </c>
      <c r="S134" s="108"/>
    </row>
    <row r="135" spans="1:19" ht="49.5" x14ac:dyDescent="0.3">
      <c r="A135" s="121" t="str">
        <f t="shared" si="31"/>
        <v>C-4101-1500-6-0-4101078=11</v>
      </c>
      <c r="B135" s="141" t="str">
        <f>CONCATENATE(C135,"-",D135,"-",E135,"-",F135,"-",G135,"-",H135)</f>
        <v>C-4101-1500-6-0-4101078</v>
      </c>
      <c r="C135" s="142" t="s">
        <v>22</v>
      </c>
      <c r="D135" s="143" t="s">
        <v>106</v>
      </c>
      <c r="E135" s="143" t="s">
        <v>107</v>
      </c>
      <c r="F135" s="143" t="s">
        <v>119</v>
      </c>
      <c r="G135" s="143" t="s">
        <v>109</v>
      </c>
      <c r="H135" s="143" t="s">
        <v>115</v>
      </c>
      <c r="I135" s="143"/>
      <c r="J135" s="143"/>
      <c r="K135" s="144" t="s">
        <v>95</v>
      </c>
      <c r="L135" s="145" t="s">
        <v>9</v>
      </c>
      <c r="M135" s="17" t="s">
        <v>116</v>
      </c>
      <c r="N135" s="18">
        <f t="shared" ref="N135:R135" si="62">SUM(N136:N136)</f>
        <v>16276997084</v>
      </c>
      <c r="O135" s="18">
        <f t="shared" si="62"/>
        <v>0</v>
      </c>
      <c r="P135" s="18">
        <f t="shared" si="62"/>
        <v>0</v>
      </c>
      <c r="Q135" s="18">
        <f t="shared" si="62"/>
        <v>0</v>
      </c>
      <c r="R135" s="18">
        <f t="shared" si="62"/>
        <v>16276997084</v>
      </c>
      <c r="S135" s="108"/>
    </row>
    <row r="136" spans="1:19" ht="24.95" customHeight="1" x14ac:dyDescent="0.3">
      <c r="A136" s="121" t="str">
        <f t="shared" si="31"/>
        <v>C-4101-1500-6-0-4101078-02=11</v>
      </c>
      <c r="B136" s="146" t="str">
        <f>CONCATENATE(C136,"-",D136,"-",E136,"-",F136,"-",G136,"-",H136,"-",I136)</f>
        <v>C-4101-1500-6-0-4101078-02</v>
      </c>
      <c r="C136" s="147" t="s">
        <v>22</v>
      </c>
      <c r="D136" s="69" t="s">
        <v>106</v>
      </c>
      <c r="E136" s="69" t="s">
        <v>107</v>
      </c>
      <c r="F136" s="69" t="s">
        <v>119</v>
      </c>
      <c r="G136" s="69" t="s">
        <v>109</v>
      </c>
      <c r="H136" s="69" t="s">
        <v>115</v>
      </c>
      <c r="I136" s="69" t="s">
        <v>55</v>
      </c>
      <c r="J136" s="69"/>
      <c r="K136" s="148" t="s">
        <v>95</v>
      </c>
      <c r="L136" s="149" t="s">
        <v>9</v>
      </c>
      <c r="M136" s="26" t="s">
        <v>112</v>
      </c>
      <c r="N136" s="150">
        <v>16276997084</v>
      </c>
      <c r="O136" s="150"/>
      <c r="P136" s="150"/>
      <c r="Q136" s="150"/>
      <c r="R136" s="150">
        <f>+N136+O136-P136-Q136</f>
        <v>16276997084</v>
      </c>
      <c r="S136" s="108"/>
    </row>
    <row r="137" spans="1:19" x14ac:dyDescent="0.3">
      <c r="A137" s="121" t="str">
        <f t="shared" si="31"/>
        <v>C-4101-1500-6-0-4101080=11</v>
      </c>
      <c r="B137" s="141" t="str">
        <f>CONCATENATE(C137,"-",D137,"-",E137,"-",F137,"-",G137,"-",H137)</f>
        <v>C-4101-1500-6-0-4101080</v>
      </c>
      <c r="C137" s="142" t="s">
        <v>22</v>
      </c>
      <c r="D137" s="143" t="s">
        <v>106</v>
      </c>
      <c r="E137" s="143" t="s">
        <v>107</v>
      </c>
      <c r="F137" s="143" t="s">
        <v>119</v>
      </c>
      <c r="G137" s="143" t="s">
        <v>109</v>
      </c>
      <c r="H137" s="143" t="s">
        <v>122</v>
      </c>
      <c r="I137" s="143"/>
      <c r="J137" s="143"/>
      <c r="K137" s="144" t="s">
        <v>95</v>
      </c>
      <c r="L137" s="145" t="s">
        <v>9</v>
      </c>
      <c r="M137" s="17" t="s">
        <v>123</v>
      </c>
      <c r="N137" s="18">
        <f t="shared" ref="N137:R137" si="63">+N138</f>
        <v>30467075662</v>
      </c>
      <c r="O137" s="18">
        <f t="shared" si="63"/>
        <v>0</v>
      </c>
      <c r="P137" s="18">
        <f t="shared" si="63"/>
        <v>0</v>
      </c>
      <c r="Q137" s="18">
        <f t="shared" si="63"/>
        <v>0</v>
      </c>
      <c r="R137" s="18">
        <f t="shared" si="63"/>
        <v>30467075662</v>
      </c>
      <c r="S137" s="108"/>
    </row>
    <row r="138" spans="1:19" ht="24.95" customHeight="1" x14ac:dyDescent="0.3">
      <c r="A138" s="121" t="str">
        <f t="shared" si="31"/>
        <v>C-4101-1500-6-0-4101080-02=11</v>
      </c>
      <c r="B138" s="146" t="str">
        <f>CONCATENATE(C138,"-",D138,"-",E138,"-",F138,"-",G138,"-",H138,"-",I138)</f>
        <v>C-4101-1500-6-0-4101080-02</v>
      </c>
      <c r="C138" s="147" t="s">
        <v>22</v>
      </c>
      <c r="D138" s="69" t="s">
        <v>106</v>
      </c>
      <c r="E138" s="69" t="s">
        <v>107</v>
      </c>
      <c r="F138" s="69" t="s">
        <v>119</v>
      </c>
      <c r="G138" s="69" t="s">
        <v>109</v>
      </c>
      <c r="H138" s="69" t="s">
        <v>122</v>
      </c>
      <c r="I138" s="69" t="s">
        <v>55</v>
      </c>
      <c r="J138" s="69"/>
      <c r="K138" s="148" t="s">
        <v>95</v>
      </c>
      <c r="L138" s="149" t="s">
        <v>9</v>
      </c>
      <c r="M138" s="26" t="s">
        <v>112</v>
      </c>
      <c r="N138" s="150">
        <v>30467075662</v>
      </c>
      <c r="O138" s="150"/>
      <c r="P138" s="150"/>
      <c r="Q138" s="150"/>
      <c r="R138" s="150">
        <f>+N138+O138-P138-Q138</f>
        <v>30467075662</v>
      </c>
      <c r="S138" s="108"/>
    </row>
    <row r="139" spans="1:19" ht="33" x14ac:dyDescent="0.3">
      <c r="A139" s="121" t="str">
        <f t="shared" si="31"/>
        <v>C-4101-1500-6-0-4101081=11</v>
      </c>
      <c r="B139" s="141" t="str">
        <f>CONCATENATE(C139,"-",D139,"-",E139,"-",F139,"-",G139,"-",H139)</f>
        <v>C-4101-1500-6-0-4101081</v>
      </c>
      <c r="C139" s="142" t="s">
        <v>22</v>
      </c>
      <c r="D139" s="143" t="s">
        <v>106</v>
      </c>
      <c r="E139" s="143" t="s">
        <v>107</v>
      </c>
      <c r="F139" s="143" t="s">
        <v>119</v>
      </c>
      <c r="G139" s="143" t="s">
        <v>109</v>
      </c>
      <c r="H139" s="143" t="s">
        <v>117</v>
      </c>
      <c r="I139" s="143"/>
      <c r="J139" s="143"/>
      <c r="K139" s="144" t="s">
        <v>95</v>
      </c>
      <c r="L139" s="145" t="s">
        <v>9</v>
      </c>
      <c r="M139" s="17" t="s">
        <v>118</v>
      </c>
      <c r="N139" s="18">
        <f t="shared" ref="N139:R139" si="64">SUM(N140:N141)</f>
        <v>21267303756</v>
      </c>
      <c r="O139" s="18">
        <f t="shared" si="64"/>
        <v>0</v>
      </c>
      <c r="P139" s="18">
        <f t="shared" si="64"/>
        <v>0</v>
      </c>
      <c r="Q139" s="18">
        <f t="shared" si="64"/>
        <v>0</v>
      </c>
      <c r="R139" s="18">
        <f t="shared" si="64"/>
        <v>21267303756</v>
      </c>
      <c r="S139" s="108"/>
    </row>
    <row r="140" spans="1:19" ht="24.95" customHeight="1" x14ac:dyDescent="0.3">
      <c r="A140" s="121" t="str">
        <f t="shared" si="31"/>
        <v>C-4101-1500-6-0-4101081-02=11</v>
      </c>
      <c r="B140" s="146" t="str">
        <f>CONCATENATE(C140,"-",D140,"-",E140,"-",F140,"-",G140,"-",H140,"-",I140)</f>
        <v>C-4101-1500-6-0-4101081-02</v>
      </c>
      <c r="C140" s="147" t="s">
        <v>22</v>
      </c>
      <c r="D140" s="69" t="s">
        <v>106</v>
      </c>
      <c r="E140" s="69" t="s">
        <v>107</v>
      </c>
      <c r="F140" s="69" t="s">
        <v>119</v>
      </c>
      <c r="G140" s="69" t="s">
        <v>109</v>
      </c>
      <c r="H140" s="69" t="s">
        <v>117</v>
      </c>
      <c r="I140" s="69" t="s">
        <v>55</v>
      </c>
      <c r="J140" s="69"/>
      <c r="K140" s="148" t="s">
        <v>95</v>
      </c>
      <c r="L140" s="149" t="s">
        <v>9</v>
      </c>
      <c r="M140" s="26" t="s">
        <v>112</v>
      </c>
      <c r="N140" s="150">
        <v>4435143756</v>
      </c>
      <c r="O140" s="150"/>
      <c r="P140" s="150"/>
      <c r="Q140" s="150"/>
      <c r="R140" s="150">
        <f t="shared" ref="R140:R141" si="65">+N140+O140-P140-Q140</f>
        <v>4435143756</v>
      </c>
      <c r="S140" s="108"/>
    </row>
    <row r="141" spans="1:19" ht="24.95" customHeight="1" x14ac:dyDescent="0.3">
      <c r="A141" s="121" t="str">
        <f t="shared" si="31"/>
        <v>C-4101-1500-6-0-4101081-03=11</v>
      </c>
      <c r="B141" s="146" t="str">
        <f>CONCATENATE(C141,"-",D141,"-",E141,"-",F141,"-",G141,"-",H141,"-",I141)</f>
        <v>C-4101-1500-6-0-4101081-03</v>
      </c>
      <c r="C141" s="147" t="s">
        <v>22</v>
      </c>
      <c r="D141" s="69" t="s">
        <v>106</v>
      </c>
      <c r="E141" s="69" t="s">
        <v>107</v>
      </c>
      <c r="F141" s="69" t="s">
        <v>119</v>
      </c>
      <c r="G141" s="69" t="s">
        <v>109</v>
      </c>
      <c r="H141" s="69" t="s">
        <v>117</v>
      </c>
      <c r="I141" s="69" t="s">
        <v>63</v>
      </c>
      <c r="J141" s="69"/>
      <c r="K141" s="148" t="s">
        <v>95</v>
      </c>
      <c r="L141" s="149" t="s">
        <v>9</v>
      </c>
      <c r="M141" s="26" t="s">
        <v>87</v>
      </c>
      <c r="N141" s="150">
        <v>16832160000</v>
      </c>
      <c r="O141" s="150"/>
      <c r="P141" s="150"/>
      <c r="Q141" s="150"/>
      <c r="R141" s="150">
        <f t="shared" si="65"/>
        <v>16832160000</v>
      </c>
      <c r="S141" s="108"/>
    </row>
    <row r="142" spans="1:19" ht="30" customHeight="1" x14ac:dyDescent="0.3">
      <c r="A142" s="121" t="str">
        <f t="shared" si="31"/>
        <v>C-4103=</v>
      </c>
      <c r="B142" s="128" t="str">
        <f>CONCATENATE(C142,"-",D142)</f>
        <v>C-4103</v>
      </c>
      <c r="C142" s="129" t="s">
        <v>22</v>
      </c>
      <c r="D142" s="66">
        <v>4103</v>
      </c>
      <c r="E142" s="66"/>
      <c r="F142" s="66"/>
      <c r="G142" s="66"/>
      <c r="H142" s="66"/>
      <c r="I142" s="66"/>
      <c r="J142" s="66"/>
      <c r="K142" s="130"/>
      <c r="L142" s="131"/>
      <c r="M142" s="20" t="s">
        <v>167</v>
      </c>
      <c r="N142" s="21">
        <f t="shared" ref="N142:R142" si="66">+N143</f>
        <v>2717855758141</v>
      </c>
      <c r="O142" s="21">
        <f t="shared" si="66"/>
        <v>2396460629</v>
      </c>
      <c r="P142" s="21">
        <f t="shared" si="66"/>
        <v>2396460629</v>
      </c>
      <c r="Q142" s="21">
        <f t="shared" si="66"/>
        <v>0</v>
      </c>
      <c r="R142" s="21">
        <f t="shared" si="66"/>
        <v>2717855758141</v>
      </c>
      <c r="S142" s="108"/>
    </row>
    <row r="143" spans="1:19" ht="30" customHeight="1" x14ac:dyDescent="0.3">
      <c r="A143" s="121" t="str">
        <f t="shared" ref="A143:A199" si="67">+CONCATENATE(B143,"=",K143)</f>
        <v>C-4103-1500=</v>
      </c>
      <c r="B143" s="132" t="str">
        <f>CONCATENATE(C143,"-",D143,"-",E143)</f>
        <v>C-4103-1500</v>
      </c>
      <c r="C143" s="133" t="s">
        <v>22</v>
      </c>
      <c r="D143" s="134">
        <v>4103</v>
      </c>
      <c r="E143" s="134">
        <v>1500</v>
      </c>
      <c r="F143" s="134"/>
      <c r="G143" s="134"/>
      <c r="H143" s="134"/>
      <c r="I143" s="134"/>
      <c r="J143" s="134"/>
      <c r="K143" s="135"/>
      <c r="L143" s="136"/>
      <c r="M143" s="13" t="s">
        <v>166</v>
      </c>
      <c r="N143" s="14">
        <f>+N144+N151+N160+N167+N172+N181+N184+N191</f>
        <v>2717855758141</v>
      </c>
      <c r="O143" s="14">
        <f>+O144+O151+O160+O167+O172+O181+O184+O191</f>
        <v>2396460629</v>
      </c>
      <c r="P143" s="14">
        <f>+P144+P151+P160+P167+P172+P181+P184+P191</f>
        <v>2396460629</v>
      </c>
      <c r="Q143" s="14">
        <f>+Q144+Q151+Q160+Q167+Q172+Q181+Q184+Q191</f>
        <v>0</v>
      </c>
      <c r="R143" s="14">
        <f>+R144+R151+R160+R167+R172+R181+R184+R191</f>
        <v>2717855758141</v>
      </c>
      <c r="S143" s="108"/>
    </row>
    <row r="144" spans="1:19" ht="33" x14ac:dyDescent="0.3">
      <c r="A144" s="121" t="str">
        <f t="shared" si="67"/>
        <v>C-4103-1500-12=</v>
      </c>
      <c r="B144" s="137" t="str">
        <f>CONCATENATE(C144,"-",D144,"-",E144,"-",F144)</f>
        <v>C-4103-1500-12</v>
      </c>
      <c r="C144" s="152" t="s">
        <v>22</v>
      </c>
      <c r="D144" s="153" t="s">
        <v>124</v>
      </c>
      <c r="E144" s="153" t="s">
        <v>107</v>
      </c>
      <c r="F144" s="153" t="s">
        <v>125</v>
      </c>
      <c r="G144" s="153"/>
      <c r="H144" s="153"/>
      <c r="I144" s="153"/>
      <c r="J144" s="153"/>
      <c r="K144" s="154"/>
      <c r="L144" s="155"/>
      <c r="M144" s="19" t="s">
        <v>215</v>
      </c>
      <c r="N144" s="156">
        <f t="shared" ref="N144:R144" si="68">+N145+N149</f>
        <v>1819080064351</v>
      </c>
      <c r="O144" s="156">
        <f t="shared" si="68"/>
        <v>0</v>
      </c>
      <c r="P144" s="156">
        <f t="shared" si="68"/>
        <v>0</v>
      </c>
      <c r="Q144" s="156">
        <f t="shared" si="68"/>
        <v>0</v>
      </c>
      <c r="R144" s="156">
        <f t="shared" si="68"/>
        <v>1819080064351</v>
      </c>
      <c r="S144" s="108"/>
    </row>
    <row r="145" spans="1:19" ht="33" x14ac:dyDescent="0.3">
      <c r="A145" s="121" t="str">
        <f t="shared" si="67"/>
        <v>C-4103-1500-12-0-4103006=</v>
      </c>
      <c r="B145" s="141" t="str">
        <f>CONCATENATE(C145,"-",D145,"-",E145,"-",F145,"-",G145,"-",H145)</f>
        <v>C-4103-1500-12-0-4103006</v>
      </c>
      <c r="C145" s="142" t="s">
        <v>22</v>
      </c>
      <c r="D145" s="143" t="s">
        <v>124</v>
      </c>
      <c r="E145" s="143" t="s">
        <v>107</v>
      </c>
      <c r="F145" s="143" t="s">
        <v>125</v>
      </c>
      <c r="G145" s="143" t="s">
        <v>109</v>
      </c>
      <c r="H145" s="143" t="s">
        <v>126</v>
      </c>
      <c r="I145" s="143"/>
      <c r="J145" s="143"/>
      <c r="K145" s="144"/>
      <c r="L145" s="145"/>
      <c r="M145" s="17" t="s">
        <v>127</v>
      </c>
      <c r="N145" s="18">
        <f t="shared" ref="N145:R145" si="69">SUM(N146:N148)</f>
        <v>1813368757333</v>
      </c>
      <c r="O145" s="18">
        <f t="shared" si="69"/>
        <v>0</v>
      </c>
      <c r="P145" s="18">
        <f t="shared" si="69"/>
        <v>0</v>
      </c>
      <c r="Q145" s="18">
        <f t="shared" si="69"/>
        <v>0</v>
      </c>
      <c r="R145" s="18">
        <f t="shared" si="69"/>
        <v>1813368757333</v>
      </c>
      <c r="S145" s="108"/>
    </row>
    <row r="146" spans="1:19" ht="24.95" customHeight="1" x14ac:dyDescent="0.3">
      <c r="A146" s="121" t="str">
        <f t="shared" si="67"/>
        <v>C-4103-1500-12-0-4103006-02=10</v>
      </c>
      <c r="B146" s="146" t="str">
        <f>CONCATENATE(C146,"-",D146,"-",E146,"-",F146,"-",G146,"-",H146,"-",I146)</f>
        <v>C-4103-1500-12-0-4103006-02</v>
      </c>
      <c r="C146" s="178" t="s">
        <v>22</v>
      </c>
      <c r="D146" s="72" t="s">
        <v>124</v>
      </c>
      <c r="E146" s="72" t="s">
        <v>107</v>
      </c>
      <c r="F146" s="72" t="s">
        <v>125</v>
      </c>
      <c r="G146" s="72" t="s">
        <v>109</v>
      </c>
      <c r="H146" s="72" t="s">
        <v>126</v>
      </c>
      <c r="I146" s="72" t="s">
        <v>55</v>
      </c>
      <c r="J146" s="69"/>
      <c r="K146" s="148">
        <v>10</v>
      </c>
      <c r="L146" s="149" t="s">
        <v>9</v>
      </c>
      <c r="M146" s="26" t="s">
        <v>112</v>
      </c>
      <c r="N146" s="150">
        <v>165854000591.17001</v>
      </c>
      <c r="O146" s="163"/>
      <c r="P146" s="163"/>
      <c r="Q146" s="179"/>
      <c r="R146" s="150">
        <f t="shared" ref="R146:R148" si="70">+N146+O146-P146-Q146</f>
        <v>165854000591.17001</v>
      </c>
      <c r="S146" s="108"/>
    </row>
    <row r="147" spans="1:19" ht="24.95" customHeight="1" x14ac:dyDescent="0.3">
      <c r="A147" s="121" t="str">
        <f t="shared" si="67"/>
        <v>C-4103-1500-12-0-4103006-03=10</v>
      </c>
      <c r="B147" s="146" t="str">
        <f>CONCATENATE(C147,"-",D147,"-",E147,"-",F147,"-",G147,"-",H147,"-",I147)</f>
        <v>C-4103-1500-12-0-4103006-03</v>
      </c>
      <c r="C147" s="178" t="s">
        <v>22</v>
      </c>
      <c r="D147" s="72" t="s">
        <v>124</v>
      </c>
      <c r="E147" s="72" t="s">
        <v>107</v>
      </c>
      <c r="F147" s="72" t="s">
        <v>125</v>
      </c>
      <c r="G147" s="72" t="s">
        <v>109</v>
      </c>
      <c r="H147" s="72" t="s">
        <v>126</v>
      </c>
      <c r="I147" s="72" t="s">
        <v>63</v>
      </c>
      <c r="J147" s="69"/>
      <c r="K147" s="148">
        <v>10</v>
      </c>
      <c r="L147" s="149" t="s">
        <v>9</v>
      </c>
      <c r="M147" s="26" t="s">
        <v>87</v>
      </c>
      <c r="N147" s="150">
        <v>16342698825.83</v>
      </c>
      <c r="O147" s="163"/>
      <c r="P147" s="163"/>
      <c r="Q147" s="179"/>
      <c r="R147" s="150">
        <f t="shared" si="70"/>
        <v>16342698825.83</v>
      </c>
      <c r="S147" s="108"/>
    </row>
    <row r="148" spans="1:19" ht="24.95" customHeight="1" x14ac:dyDescent="0.3">
      <c r="A148" s="121" t="str">
        <f t="shared" si="67"/>
        <v>C-4103-1500-12-0-4103006-03=11</v>
      </c>
      <c r="B148" s="146" t="str">
        <f>CONCATENATE(C148,"-",D148,"-",E148,"-",F148,"-",G148,"-",H148,"-",I148)</f>
        <v>C-4103-1500-12-0-4103006-03</v>
      </c>
      <c r="C148" s="178" t="s">
        <v>22</v>
      </c>
      <c r="D148" s="72" t="s">
        <v>124</v>
      </c>
      <c r="E148" s="72" t="s">
        <v>107</v>
      </c>
      <c r="F148" s="72" t="s">
        <v>125</v>
      </c>
      <c r="G148" s="72" t="s">
        <v>109</v>
      </c>
      <c r="H148" s="72" t="s">
        <v>126</v>
      </c>
      <c r="I148" s="72" t="s">
        <v>63</v>
      </c>
      <c r="J148" s="72"/>
      <c r="K148" s="180" t="s">
        <v>95</v>
      </c>
      <c r="L148" s="181" t="s">
        <v>9</v>
      </c>
      <c r="M148" s="26" t="s">
        <v>87</v>
      </c>
      <c r="N148" s="150">
        <v>1631172057916</v>
      </c>
      <c r="O148" s="182"/>
      <c r="P148" s="179"/>
      <c r="Q148" s="163"/>
      <c r="R148" s="150">
        <f t="shared" si="70"/>
        <v>1631172057916</v>
      </c>
      <c r="S148" s="108"/>
    </row>
    <row r="149" spans="1:19" ht="33" x14ac:dyDescent="0.3">
      <c r="A149" s="121" t="str">
        <f t="shared" si="67"/>
        <v>C-4103-1500-12-0-4103009=10</v>
      </c>
      <c r="B149" s="141" t="str">
        <f>CONCATENATE(C149,"-",D149,"-",E149,"-",F149,"-",G149,"-",H149)</f>
        <v>C-4103-1500-12-0-4103009</v>
      </c>
      <c r="C149" s="142" t="s">
        <v>22</v>
      </c>
      <c r="D149" s="143" t="s">
        <v>124</v>
      </c>
      <c r="E149" s="143" t="s">
        <v>107</v>
      </c>
      <c r="F149" s="143" t="s">
        <v>125</v>
      </c>
      <c r="G149" s="143" t="s">
        <v>109</v>
      </c>
      <c r="H149" s="143">
        <v>4103009</v>
      </c>
      <c r="I149" s="143"/>
      <c r="J149" s="143"/>
      <c r="K149" s="183">
        <v>10</v>
      </c>
      <c r="L149" s="145" t="s">
        <v>9</v>
      </c>
      <c r="M149" s="17" t="s">
        <v>164</v>
      </c>
      <c r="N149" s="18">
        <f>+N150</f>
        <v>5711307018</v>
      </c>
      <c r="O149" s="18">
        <f>+O150</f>
        <v>0</v>
      </c>
      <c r="P149" s="18">
        <f t="shared" ref="P149:R149" si="71">+P150</f>
        <v>0</v>
      </c>
      <c r="Q149" s="18">
        <f t="shared" si="71"/>
        <v>0</v>
      </c>
      <c r="R149" s="18">
        <f t="shared" si="71"/>
        <v>5711307018</v>
      </c>
      <c r="S149" s="108"/>
    </row>
    <row r="150" spans="1:19" ht="24.95" customHeight="1" x14ac:dyDescent="0.3">
      <c r="A150" s="121" t="str">
        <f t="shared" si="67"/>
        <v>C-4103-1500-12-0-4103009-02=10</v>
      </c>
      <c r="B150" s="146" t="str">
        <f>CONCATENATE(C150,"-",D150,"-",E150,"-",F150,"-",G150,"-",H150,"-",I150)</f>
        <v>C-4103-1500-12-0-4103009-02</v>
      </c>
      <c r="C150" s="178" t="s">
        <v>22</v>
      </c>
      <c r="D150" s="72" t="s">
        <v>124</v>
      </c>
      <c r="E150" s="72" t="s">
        <v>107</v>
      </c>
      <c r="F150" s="72" t="s">
        <v>125</v>
      </c>
      <c r="G150" s="72" t="s">
        <v>109</v>
      </c>
      <c r="H150" s="72">
        <v>4103009</v>
      </c>
      <c r="I150" s="72" t="s">
        <v>55</v>
      </c>
      <c r="J150" s="69"/>
      <c r="K150" s="184">
        <v>10</v>
      </c>
      <c r="L150" s="149" t="s">
        <v>9</v>
      </c>
      <c r="M150" s="26" t="s">
        <v>112</v>
      </c>
      <c r="N150" s="150">
        <v>5711307018</v>
      </c>
      <c r="O150" s="150"/>
      <c r="P150" s="185"/>
      <c r="Q150" s="185"/>
      <c r="R150" s="150">
        <f>+N150+O150-P150-Q150</f>
        <v>5711307018</v>
      </c>
      <c r="S150" s="108"/>
    </row>
    <row r="151" spans="1:19" ht="33" x14ac:dyDescent="0.3">
      <c r="A151" s="121" t="str">
        <f t="shared" si="67"/>
        <v>C-4103-1500-13=</v>
      </c>
      <c r="B151" s="151" t="str">
        <f>CONCATENATE(C151,"-",D151,"-",E151,"-",F151)</f>
        <v>C-4103-1500-13</v>
      </c>
      <c r="C151" s="152" t="s">
        <v>22</v>
      </c>
      <c r="D151" s="153" t="s">
        <v>124</v>
      </c>
      <c r="E151" s="153" t="s">
        <v>107</v>
      </c>
      <c r="F151" s="153" t="s">
        <v>128</v>
      </c>
      <c r="G151" s="153"/>
      <c r="H151" s="153"/>
      <c r="I151" s="153"/>
      <c r="J151" s="153"/>
      <c r="K151" s="154"/>
      <c r="L151" s="155"/>
      <c r="M151" s="19" t="s">
        <v>216</v>
      </c>
      <c r="N151" s="156">
        <f t="shared" ref="N151:R151" si="72">+N152+N154+N156+N158</f>
        <v>25903028858</v>
      </c>
      <c r="O151" s="156">
        <f t="shared" si="72"/>
        <v>1354183051</v>
      </c>
      <c r="P151" s="156">
        <f t="shared" si="72"/>
        <v>0</v>
      </c>
      <c r="Q151" s="156">
        <f t="shared" si="72"/>
        <v>0</v>
      </c>
      <c r="R151" s="156">
        <f t="shared" si="72"/>
        <v>27257211909</v>
      </c>
      <c r="S151" s="108"/>
    </row>
    <row r="152" spans="1:19" ht="33" x14ac:dyDescent="0.3">
      <c r="A152" s="121" t="str">
        <f t="shared" si="67"/>
        <v>C-4103-1500-13-0-4103051=11</v>
      </c>
      <c r="B152" s="141" t="str">
        <f>CONCATENATE(C152,"-",D152,"-",E152,"-",F152,"-",G152,"-",H152)</f>
        <v>C-4103-1500-13-0-4103051</v>
      </c>
      <c r="C152" s="142" t="s">
        <v>22</v>
      </c>
      <c r="D152" s="143" t="s">
        <v>124</v>
      </c>
      <c r="E152" s="143" t="s">
        <v>107</v>
      </c>
      <c r="F152" s="143" t="s">
        <v>128</v>
      </c>
      <c r="G152" s="143" t="s">
        <v>109</v>
      </c>
      <c r="H152" s="143" t="s">
        <v>129</v>
      </c>
      <c r="I152" s="143"/>
      <c r="J152" s="143"/>
      <c r="K152" s="144">
        <v>11</v>
      </c>
      <c r="L152" s="145" t="s">
        <v>9</v>
      </c>
      <c r="M152" s="17" t="s">
        <v>130</v>
      </c>
      <c r="N152" s="18">
        <f t="shared" ref="N152:R152" si="73">+N153</f>
        <v>7218669145</v>
      </c>
      <c r="O152" s="18">
        <f t="shared" si="73"/>
        <v>58501450</v>
      </c>
      <c r="P152" s="18">
        <f t="shared" si="73"/>
        <v>0</v>
      </c>
      <c r="Q152" s="18">
        <f t="shared" si="73"/>
        <v>0</v>
      </c>
      <c r="R152" s="18">
        <f t="shared" si="73"/>
        <v>7277170595</v>
      </c>
      <c r="S152" s="108"/>
    </row>
    <row r="153" spans="1:19" ht="24.95" customHeight="1" x14ac:dyDescent="0.3">
      <c r="A153" s="121" t="str">
        <f t="shared" si="67"/>
        <v>C-4103-1500-13-0-4103051-02=11</v>
      </c>
      <c r="B153" s="146" t="str">
        <f>CONCATENATE(C153,"-",D153,"-",E153,"-",F153,"-",G153,"-",H153,"-",I153)</f>
        <v>C-4103-1500-13-0-4103051-02</v>
      </c>
      <c r="C153" s="147" t="s">
        <v>22</v>
      </c>
      <c r="D153" s="69" t="s">
        <v>124</v>
      </c>
      <c r="E153" s="69" t="s">
        <v>107</v>
      </c>
      <c r="F153" s="69" t="s">
        <v>128</v>
      </c>
      <c r="G153" s="69" t="s">
        <v>109</v>
      </c>
      <c r="H153" s="69" t="s">
        <v>129</v>
      </c>
      <c r="I153" s="69" t="s">
        <v>55</v>
      </c>
      <c r="J153" s="69"/>
      <c r="K153" s="148">
        <v>11</v>
      </c>
      <c r="L153" s="149" t="s">
        <v>9</v>
      </c>
      <c r="M153" s="26" t="s">
        <v>112</v>
      </c>
      <c r="N153" s="150">
        <v>7218669145</v>
      </c>
      <c r="O153" s="30">
        <v>58501450</v>
      </c>
      <c r="P153" s="150"/>
      <c r="Q153" s="150"/>
      <c r="R153" s="150">
        <f>+N153+O153-P153-Q153</f>
        <v>7277170595</v>
      </c>
      <c r="S153" s="108"/>
    </row>
    <row r="154" spans="1:19" ht="33" x14ac:dyDescent="0.3">
      <c r="A154" s="121" t="str">
        <f t="shared" si="67"/>
        <v>C-4103-1500-13-0-4103053=11</v>
      </c>
      <c r="B154" s="141" t="str">
        <f>CONCATENATE(C154,"-",D154,"-",E154,"-",F154,"-",G154,"-",H154)</f>
        <v>C-4103-1500-13-0-4103053</v>
      </c>
      <c r="C154" s="142" t="s">
        <v>22</v>
      </c>
      <c r="D154" s="143" t="s">
        <v>124</v>
      </c>
      <c r="E154" s="143" t="s">
        <v>107</v>
      </c>
      <c r="F154" s="143" t="s">
        <v>128</v>
      </c>
      <c r="G154" s="143" t="s">
        <v>109</v>
      </c>
      <c r="H154" s="143" t="s">
        <v>131</v>
      </c>
      <c r="I154" s="143"/>
      <c r="J154" s="143"/>
      <c r="K154" s="144">
        <v>11</v>
      </c>
      <c r="L154" s="145" t="s">
        <v>9</v>
      </c>
      <c r="M154" s="17" t="s">
        <v>132</v>
      </c>
      <c r="N154" s="18">
        <f t="shared" ref="N154:R154" si="74">+N155</f>
        <v>4348087590</v>
      </c>
      <c r="O154" s="18">
        <f t="shared" si="74"/>
        <v>73595250</v>
      </c>
      <c r="P154" s="18">
        <f t="shared" si="74"/>
        <v>0</v>
      </c>
      <c r="Q154" s="18">
        <f t="shared" si="74"/>
        <v>0</v>
      </c>
      <c r="R154" s="18">
        <f t="shared" si="74"/>
        <v>4421682840</v>
      </c>
      <c r="S154" s="108"/>
    </row>
    <row r="155" spans="1:19" ht="24.95" customHeight="1" x14ac:dyDescent="0.3">
      <c r="A155" s="121" t="str">
        <f t="shared" si="67"/>
        <v>C-4103-1500-13-0-4103053-02=11</v>
      </c>
      <c r="B155" s="146" t="str">
        <f>CONCATENATE(C155,"-",D155,"-",E155,"-",F155,"-",G155,"-",H155,"-",I155)</f>
        <v>C-4103-1500-13-0-4103053-02</v>
      </c>
      <c r="C155" s="147" t="s">
        <v>22</v>
      </c>
      <c r="D155" s="69" t="s">
        <v>124</v>
      </c>
      <c r="E155" s="69" t="s">
        <v>107</v>
      </c>
      <c r="F155" s="69" t="s">
        <v>128</v>
      </c>
      <c r="G155" s="69" t="s">
        <v>109</v>
      </c>
      <c r="H155" s="69" t="s">
        <v>131</v>
      </c>
      <c r="I155" s="69" t="s">
        <v>55</v>
      </c>
      <c r="J155" s="69"/>
      <c r="K155" s="148">
        <v>11</v>
      </c>
      <c r="L155" s="149" t="s">
        <v>9</v>
      </c>
      <c r="M155" s="26" t="s">
        <v>112</v>
      </c>
      <c r="N155" s="150">
        <v>4348087590</v>
      </c>
      <c r="O155" s="30">
        <v>73595250</v>
      </c>
      <c r="P155" s="150"/>
      <c r="Q155" s="150"/>
      <c r="R155" s="150">
        <f>+N155+O155-P155-Q155</f>
        <v>4421682840</v>
      </c>
      <c r="S155" s="108"/>
    </row>
    <row r="156" spans="1:19" ht="49.5" x14ac:dyDescent="0.3">
      <c r="A156" s="121" t="str">
        <f t="shared" si="67"/>
        <v>C-4103-1500-13-0-4103054=11</v>
      </c>
      <c r="B156" s="141" t="str">
        <f>CONCATENATE(C156,"-",D156,"-",E156,"-",F156,"-",G156,"-",H156)</f>
        <v>C-4103-1500-13-0-4103054</v>
      </c>
      <c r="C156" s="142" t="s">
        <v>22</v>
      </c>
      <c r="D156" s="143" t="s">
        <v>124</v>
      </c>
      <c r="E156" s="143" t="s">
        <v>107</v>
      </c>
      <c r="F156" s="143" t="s">
        <v>128</v>
      </c>
      <c r="G156" s="143" t="s">
        <v>109</v>
      </c>
      <c r="H156" s="143" t="s">
        <v>133</v>
      </c>
      <c r="I156" s="143"/>
      <c r="J156" s="143"/>
      <c r="K156" s="144">
        <v>11</v>
      </c>
      <c r="L156" s="145" t="s">
        <v>9</v>
      </c>
      <c r="M156" s="17" t="s">
        <v>134</v>
      </c>
      <c r="N156" s="18">
        <f t="shared" ref="N156:R156" si="75">+N157</f>
        <v>2171371771</v>
      </c>
      <c r="O156" s="18">
        <f t="shared" si="75"/>
        <v>0</v>
      </c>
      <c r="P156" s="18">
        <f t="shared" si="75"/>
        <v>0</v>
      </c>
      <c r="Q156" s="18">
        <f t="shared" si="75"/>
        <v>0</v>
      </c>
      <c r="R156" s="18">
        <f t="shared" si="75"/>
        <v>2171371771</v>
      </c>
      <c r="S156" s="108"/>
    </row>
    <row r="157" spans="1:19" ht="24.95" customHeight="1" x14ac:dyDescent="0.3">
      <c r="A157" s="121" t="str">
        <f t="shared" si="67"/>
        <v>C-4103-1500-13-0-4103054-02=11</v>
      </c>
      <c r="B157" s="146" t="str">
        <f>CONCATENATE(C157,"-",D157,"-",E157,"-",F157,"-",G157,"-",H157,"-",I157)</f>
        <v>C-4103-1500-13-0-4103054-02</v>
      </c>
      <c r="C157" s="147" t="s">
        <v>22</v>
      </c>
      <c r="D157" s="69" t="s">
        <v>124</v>
      </c>
      <c r="E157" s="69" t="s">
        <v>107</v>
      </c>
      <c r="F157" s="69" t="s">
        <v>128</v>
      </c>
      <c r="G157" s="69" t="s">
        <v>109</v>
      </c>
      <c r="H157" s="69" t="s">
        <v>133</v>
      </c>
      <c r="I157" s="69" t="s">
        <v>55</v>
      </c>
      <c r="J157" s="69"/>
      <c r="K157" s="148">
        <v>11</v>
      </c>
      <c r="L157" s="149" t="s">
        <v>9</v>
      </c>
      <c r="M157" s="26" t="s">
        <v>112</v>
      </c>
      <c r="N157" s="150">
        <v>2171371771</v>
      </c>
      <c r="O157" s="150"/>
      <c r="P157" s="150"/>
      <c r="Q157" s="150"/>
      <c r="R157" s="150">
        <f>+N157+O157-P157-Q157</f>
        <v>2171371771</v>
      </c>
      <c r="S157" s="108"/>
    </row>
    <row r="158" spans="1:19" ht="49.5" x14ac:dyDescent="0.3">
      <c r="A158" s="121" t="str">
        <f t="shared" si="67"/>
        <v>C-4103-1500-13-0-4103055=11</v>
      </c>
      <c r="B158" s="141" t="str">
        <f>CONCATENATE(C158,"-",D158,"-",E158,"-",F158,"-",G158,"-",H158)</f>
        <v>C-4103-1500-13-0-4103055</v>
      </c>
      <c r="C158" s="142" t="s">
        <v>22</v>
      </c>
      <c r="D158" s="143" t="s">
        <v>124</v>
      </c>
      <c r="E158" s="143" t="s">
        <v>107</v>
      </c>
      <c r="F158" s="143" t="s">
        <v>128</v>
      </c>
      <c r="G158" s="143" t="s">
        <v>109</v>
      </c>
      <c r="H158" s="143" t="s">
        <v>135</v>
      </c>
      <c r="I158" s="143"/>
      <c r="J158" s="143"/>
      <c r="K158" s="144">
        <v>11</v>
      </c>
      <c r="L158" s="145" t="s">
        <v>9</v>
      </c>
      <c r="M158" s="17" t="s">
        <v>136</v>
      </c>
      <c r="N158" s="18">
        <f t="shared" ref="N158:R158" si="76">SUM(N159:N159)</f>
        <v>12164900352</v>
      </c>
      <c r="O158" s="18">
        <f t="shared" si="76"/>
        <v>1222086351</v>
      </c>
      <c r="P158" s="18">
        <f t="shared" si="76"/>
        <v>0</v>
      </c>
      <c r="Q158" s="18">
        <f t="shared" si="76"/>
        <v>0</v>
      </c>
      <c r="R158" s="18">
        <f t="shared" si="76"/>
        <v>13386986703</v>
      </c>
      <c r="S158" s="108"/>
    </row>
    <row r="159" spans="1:19" ht="24.95" customHeight="1" x14ac:dyDescent="0.3">
      <c r="A159" s="121" t="str">
        <f t="shared" si="67"/>
        <v>C-4103-1500-13-0-4103055-02=11</v>
      </c>
      <c r="B159" s="146" t="str">
        <f>CONCATENATE(C159,"-",D159,"-",E159,"-",F159,"-",G159,"-",H159,"-",I159)</f>
        <v>C-4103-1500-13-0-4103055-02</v>
      </c>
      <c r="C159" s="147" t="s">
        <v>22</v>
      </c>
      <c r="D159" s="69" t="s">
        <v>124</v>
      </c>
      <c r="E159" s="69" t="s">
        <v>107</v>
      </c>
      <c r="F159" s="69" t="s">
        <v>128</v>
      </c>
      <c r="G159" s="69" t="s">
        <v>109</v>
      </c>
      <c r="H159" s="69" t="s">
        <v>135</v>
      </c>
      <c r="I159" s="69" t="s">
        <v>55</v>
      </c>
      <c r="J159" s="69"/>
      <c r="K159" s="148">
        <v>11</v>
      </c>
      <c r="L159" s="149" t="s">
        <v>9</v>
      </c>
      <c r="M159" s="26" t="s">
        <v>112</v>
      </c>
      <c r="N159" s="150">
        <v>12164900352</v>
      </c>
      <c r="O159" s="30">
        <v>1222086351</v>
      </c>
      <c r="P159" s="150"/>
      <c r="Q159" s="150"/>
      <c r="R159" s="150">
        <f>+N159+O159-P159-Q159</f>
        <v>13386986703</v>
      </c>
      <c r="S159" s="108"/>
    </row>
    <row r="160" spans="1:19" ht="33" x14ac:dyDescent="0.3">
      <c r="A160" s="121" t="str">
        <f t="shared" si="67"/>
        <v>C-4103-1500-14=</v>
      </c>
      <c r="B160" s="151" t="str">
        <f>CONCATENATE(C160,"-",D160,"-",E160,"-",F160)</f>
        <v>C-4103-1500-14</v>
      </c>
      <c r="C160" s="152" t="s">
        <v>22</v>
      </c>
      <c r="D160" s="153" t="s">
        <v>124</v>
      </c>
      <c r="E160" s="153" t="s">
        <v>107</v>
      </c>
      <c r="F160" s="153" t="s">
        <v>137</v>
      </c>
      <c r="G160" s="153"/>
      <c r="H160" s="153"/>
      <c r="I160" s="153"/>
      <c r="J160" s="153"/>
      <c r="K160" s="154"/>
      <c r="L160" s="155"/>
      <c r="M160" s="19" t="s">
        <v>217</v>
      </c>
      <c r="N160" s="156">
        <f t="shared" ref="N160:R160" si="77">+N161+N165</f>
        <v>526882227478</v>
      </c>
      <c r="O160" s="156">
        <f t="shared" si="77"/>
        <v>392236278</v>
      </c>
      <c r="P160" s="156">
        <f t="shared" si="77"/>
        <v>392236278</v>
      </c>
      <c r="Q160" s="156">
        <f t="shared" si="77"/>
        <v>0</v>
      </c>
      <c r="R160" s="156">
        <f t="shared" si="77"/>
        <v>526882227478</v>
      </c>
      <c r="S160" s="108"/>
    </row>
    <row r="161" spans="1:19" ht="33" x14ac:dyDescent="0.3">
      <c r="A161" s="121" t="str">
        <f t="shared" si="67"/>
        <v>C-4103-1500-14-0-4103016=</v>
      </c>
      <c r="B161" s="141" t="str">
        <f>CONCATENATE(C161,"-",D161,"-",E161,"-",F161,"-",G161,"-",H161)</f>
        <v>C-4103-1500-14-0-4103016</v>
      </c>
      <c r="C161" s="142" t="s">
        <v>22</v>
      </c>
      <c r="D161" s="143" t="s">
        <v>124</v>
      </c>
      <c r="E161" s="143" t="s">
        <v>107</v>
      </c>
      <c r="F161" s="143" t="s">
        <v>137</v>
      </c>
      <c r="G161" s="143" t="s">
        <v>109</v>
      </c>
      <c r="H161" s="143" t="s">
        <v>138</v>
      </c>
      <c r="I161" s="143"/>
      <c r="J161" s="143"/>
      <c r="K161" s="144"/>
      <c r="L161" s="145"/>
      <c r="M161" s="17" t="s">
        <v>139</v>
      </c>
      <c r="N161" s="18">
        <f t="shared" ref="N161:R161" si="78">SUM(N162:N164)</f>
        <v>504515344888.78998</v>
      </c>
      <c r="O161" s="18">
        <f t="shared" si="78"/>
        <v>392236278</v>
      </c>
      <c r="P161" s="18">
        <f t="shared" si="78"/>
        <v>392236278</v>
      </c>
      <c r="Q161" s="18">
        <f t="shared" si="78"/>
        <v>0</v>
      </c>
      <c r="R161" s="18">
        <f t="shared" si="78"/>
        <v>504515344888.78998</v>
      </c>
      <c r="S161" s="108"/>
    </row>
    <row r="162" spans="1:19" ht="24.95" customHeight="1" x14ac:dyDescent="0.3">
      <c r="A162" s="121" t="str">
        <f t="shared" si="67"/>
        <v>C-4103-1500-14-0-4103016-02=11</v>
      </c>
      <c r="B162" s="146" t="str">
        <f>CONCATENATE(C162,"-",D162,"-",E162,"-",F162,"-",G162,"-",H162,"-",I162)</f>
        <v>C-4103-1500-14-0-4103016-02</v>
      </c>
      <c r="C162" s="178" t="s">
        <v>22</v>
      </c>
      <c r="D162" s="72" t="s">
        <v>124</v>
      </c>
      <c r="E162" s="72" t="s">
        <v>107</v>
      </c>
      <c r="F162" s="72" t="s">
        <v>137</v>
      </c>
      <c r="G162" s="72" t="s">
        <v>109</v>
      </c>
      <c r="H162" s="72" t="s">
        <v>138</v>
      </c>
      <c r="I162" s="72" t="s">
        <v>55</v>
      </c>
      <c r="J162" s="72"/>
      <c r="K162" s="180">
        <v>11</v>
      </c>
      <c r="L162" s="181" t="s">
        <v>9</v>
      </c>
      <c r="M162" s="26" t="s">
        <v>112</v>
      </c>
      <c r="N162" s="150">
        <v>39602926888.639999</v>
      </c>
      <c r="O162" s="30">
        <v>392236278</v>
      </c>
      <c r="P162" s="30"/>
      <c r="Q162" s="163"/>
      <c r="R162" s="150">
        <f t="shared" ref="R162:R164" si="79">+N162+O162-P162-Q162</f>
        <v>39995163166.639999</v>
      </c>
      <c r="S162" s="108"/>
    </row>
    <row r="163" spans="1:19" ht="24.95" customHeight="1" x14ac:dyDescent="0.3">
      <c r="A163" s="121" t="str">
        <f t="shared" si="67"/>
        <v>C-4103-1500-14-0-4103016-03=10</v>
      </c>
      <c r="B163" s="146" t="str">
        <f>CONCATENATE(C163,"-",D163,"-",E163,"-",F163,"-",G163,"-",H163,"-",I163)</f>
        <v>C-4103-1500-14-0-4103016-03</v>
      </c>
      <c r="C163" s="178" t="s">
        <v>22</v>
      </c>
      <c r="D163" s="72" t="s">
        <v>124</v>
      </c>
      <c r="E163" s="72" t="s">
        <v>107</v>
      </c>
      <c r="F163" s="72" t="s">
        <v>137</v>
      </c>
      <c r="G163" s="72" t="s">
        <v>109</v>
      </c>
      <c r="H163" s="72" t="s">
        <v>138</v>
      </c>
      <c r="I163" s="72" t="s">
        <v>63</v>
      </c>
      <c r="J163" s="72"/>
      <c r="K163" s="186" t="s">
        <v>35</v>
      </c>
      <c r="L163" s="181" t="s">
        <v>9</v>
      </c>
      <c r="M163" s="26" t="s">
        <v>87</v>
      </c>
      <c r="N163" s="150">
        <v>0</v>
      </c>
      <c r="O163" s="33"/>
      <c r="P163" s="33"/>
      <c r="Q163" s="163"/>
      <c r="R163" s="150">
        <f t="shared" si="79"/>
        <v>0</v>
      </c>
      <c r="S163" s="108"/>
    </row>
    <row r="164" spans="1:19" ht="24.95" customHeight="1" x14ac:dyDescent="0.3">
      <c r="A164" s="121" t="str">
        <f t="shared" si="67"/>
        <v>C-4103-1500-14-0-4103016-03=11</v>
      </c>
      <c r="B164" s="146" t="str">
        <f>CONCATENATE(C164,"-",D164,"-",E164,"-",F164,"-",G164,"-",H164,"-",I164)</f>
        <v>C-4103-1500-14-0-4103016-03</v>
      </c>
      <c r="C164" s="178" t="s">
        <v>22</v>
      </c>
      <c r="D164" s="72" t="s">
        <v>124</v>
      </c>
      <c r="E164" s="72" t="s">
        <v>107</v>
      </c>
      <c r="F164" s="72" t="s">
        <v>137</v>
      </c>
      <c r="G164" s="72" t="s">
        <v>109</v>
      </c>
      <c r="H164" s="72" t="s">
        <v>138</v>
      </c>
      <c r="I164" s="71" t="s">
        <v>63</v>
      </c>
      <c r="J164" s="71"/>
      <c r="K164" s="180">
        <v>11</v>
      </c>
      <c r="L164" s="181" t="s">
        <v>9</v>
      </c>
      <c r="M164" s="26" t="s">
        <v>87</v>
      </c>
      <c r="N164" s="150">
        <v>464912418000.14996</v>
      </c>
      <c r="O164" s="33"/>
      <c r="P164" s="30">
        <f>392236278</f>
        <v>392236278</v>
      </c>
      <c r="Q164" s="150"/>
      <c r="R164" s="150">
        <f t="shared" si="79"/>
        <v>464520181722.14996</v>
      </c>
      <c r="S164" s="108"/>
    </row>
    <row r="165" spans="1:19" ht="33" x14ac:dyDescent="0.3">
      <c r="A165" s="121" t="str">
        <f t="shared" si="67"/>
        <v>C-4103-1500-14-0-4103048=11</v>
      </c>
      <c r="B165" s="141" t="str">
        <f>CONCATENATE(C165,"-",D165,"-",E165,"-",F165,"-",G165,"-",H165)</f>
        <v>C-4103-1500-14-0-4103048</v>
      </c>
      <c r="C165" s="142" t="s">
        <v>22</v>
      </c>
      <c r="D165" s="143" t="s">
        <v>124</v>
      </c>
      <c r="E165" s="143" t="s">
        <v>107</v>
      </c>
      <c r="F165" s="143" t="s">
        <v>137</v>
      </c>
      <c r="G165" s="143" t="s">
        <v>109</v>
      </c>
      <c r="H165" s="143" t="s">
        <v>140</v>
      </c>
      <c r="I165" s="143"/>
      <c r="J165" s="143"/>
      <c r="K165" s="144">
        <v>11</v>
      </c>
      <c r="L165" s="145" t="s">
        <v>9</v>
      </c>
      <c r="M165" s="17" t="s">
        <v>141</v>
      </c>
      <c r="N165" s="18">
        <f t="shared" ref="N165:R165" si="80">SUM(N166:N166)</f>
        <v>22366882589.209999</v>
      </c>
      <c r="O165" s="18">
        <f t="shared" si="80"/>
        <v>0</v>
      </c>
      <c r="P165" s="18">
        <f t="shared" si="80"/>
        <v>0</v>
      </c>
      <c r="Q165" s="18">
        <f t="shared" si="80"/>
        <v>0</v>
      </c>
      <c r="R165" s="18">
        <f t="shared" si="80"/>
        <v>22366882589.209999</v>
      </c>
      <c r="S165" s="108"/>
    </row>
    <row r="166" spans="1:19" ht="24.95" customHeight="1" x14ac:dyDescent="0.3">
      <c r="A166" s="121" t="str">
        <f t="shared" si="67"/>
        <v>C-4103-1500-14-0-4103048-02=11</v>
      </c>
      <c r="B166" s="146" t="str">
        <f>CONCATENATE(C166,"-",D166,"-",E166,"-",F166,"-",G166,"-",H166,"-",I166)</f>
        <v>C-4103-1500-14-0-4103048-02</v>
      </c>
      <c r="C166" s="178" t="s">
        <v>22</v>
      </c>
      <c r="D166" s="72" t="s">
        <v>124</v>
      </c>
      <c r="E166" s="72" t="s">
        <v>107</v>
      </c>
      <c r="F166" s="72" t="s">
        <v>137</v>
      </c>
      <c r="G166" s="72" t="s">
        <v>109</v>
      </c>
      <c r="H166" s="72" t="s">
        <v>140</v>
      </c>
      <c r="I166" s="72" t="s">
        <v>55</v>
      </c>
      <c r="J166" s="72"/>
      <c r="K166" s="180">
        <v>11</v>
      </c>
      <c r="L166" s="181" t="s">
        <v>9</v>
      </c>
      <c r="M166" s="26" t="s">
        <v>112</v>
      </c>
      <c r="N166" s="150">
        <v>22366882589.209999</v>
      </c>
      <c r="O166" s="150"/>
      <c r="P166" s="150"/>
      <c r="Q166" s="150"/>
      <c r="R166" s="150">
        <f>+N166+O166-P166-Q166</f>
        <v>22366882589.209999</v>
      </c>
      <c r="S166" s="108"/>
    </row>
    <row r="167" spans="1:19" ht="33" x14ac:dyDescent="0.3">
      <c r="A167" s="121" t="str">
        <f t="shared" si="67"/>
        <v>C-4103-1500-16=</v>
      </c>
      <c r="B167" s="151" t="str">
        <f>CONCATENATE(C167,"-",D167,"-",E167,"-",F167)</f>
        <v>C-4103-1500-16</v>
      </c>
      <c r="C167" s="152" t="s">
        <v>22</v>
      </c>
      <c r="D167" s="153" t="s">
        <v>124</v>
      </c>
      <c r="E167" s="153" t="s">
        <v>107</v>
      </c>
      <c r="F167" s="153" t="s">
        <v>145</v>
      </c>
      <c r="G167" s="153"/>
      <c r="H167" s="153"/>
      <c r="I167" s="153"/>
      <c r="J167" s="153"/>
      <c r="K167" s="154"/>
      <c r="L167" s="155"/>
      <c r="M167" s="19" t="s">
        <v>218</v>
      </c>
      <c r="N167" s="156">
        <f t="shared" ref="N167:R167" si="81">+N168+N170</f>
        <v>1000000000</v>
      </c>
      <c r="O167" s="156">
        <f t="shared" si="81"/>
        <v>0</v>
      </c>
      <c r="P167" s="156">
        <f t="shared" si="81"/>
        <v>0</v>
      </c>
      <c r="Q167" s="156">
        <f t="shared" si="81"/>
        <v>0</v>
      </c>
      <c r="R167" s="156">
        <f t="shared" si="81"/>
        <v>1000000000</v>
      </c>
      <c r="S167" s="108"/>
    </row>
    <row r="168" spans="1:19" ht="33" x14ac:dyDescent="0.3">
      <c r="A168" s="121" t="str">
        <f t="shared" si="67"/>
        <v>C-4103-1500-16-0-4103056=11</v>
      </c>
      <c r="B168" s="141" t="str">
        <f>CONCATENATE(C168,"-",D168,"-",E168,"-",F168,"-",G168,"-",H168)</f>
        <v>C-4103-1500-16-0-4103056</v>
      </c>
      <c r="C168" s="142" t="s">
        <v>22</v>
      </c>
      <c r="D168" s="143" t="s">
        <v>124</v>
      </c>
      <c r="E168" s="143" t="s">
        <v>107</v>
      </c>
      <c r="F168" s="143" t="s">
        <v>145</v>
      </c>
      <c r="G168" s="143" t="s">
        <v>109</v>
      </c>
      <c r="H168" s="143" t="s">
        <v>146</v>
      </c>
      <c r="I168" s="143"/>
      <c r="J168" s="143"/>
      <c r="K168" s="144" t="s">
        <v>95</v>
      </c>
      <c r="L168" s="145" t="s">
        <v>9</v>
      </c>
      <c r="M168" s="17" t="s">
        <v>169</v>
      </c>
      <c r="N168" s="18">
        <f t="shared" ref="N168:R168" si="82">+N169</f>
        <v>730000000</v>
      </c>
      <c r="O168" s="18">
        <f t="shared" si="82"/>
        <v>0</v>
      </c>
      <c r="P168" s="18">
        <f t="shared" si="82"/>
        <v>0</v>
      </c>
      <c r="Q168" s="18">
        <f t="shared" si="82"/>
        <v>0</v>
      </c>
      <c r="R168" s="18">
        <f t="shared" si="82"/>
        <v>730000000</v>
      </c>
      <c r="S168" s="108"/>
    </row>
    <row r="169" spans="1:19" ht="24.95" customHeight="1" x14ac:dyDescent="0.3">
      <c r="A169" s="121" t="str">
        <f t="shared" si="67"/>
        <v>C-4103-1500-16-0-4103056-02=11</v>
      </c>
      <c r="B169" s="146" t="str">
        <f>CONCATENATE(C169,"-",D169,"-",E169,"-",F169,"-",G169,"-",H169,"-",I169)</f>
        <v>C-4103-1500-16-0-4103056-02</v>
      </c>
      <c r="C169" s="147" t="s">
        <v>22</v>
      </c>
      <c r="D169" s="69" t="s">
        <v>124</v>
      </c>
      <c r="E169" s="69" t="s">
        <v>107</v>
      </c>
      <c r="F169" s="69" t="s">
        <v>145</v>
      </c>
      <c r="G169" s="69" t="s">
        <v>109</v>
      </c>
      <c r="H169" s="69" t="s">
        <v>146</v>
      </c>
      <c r="I169" s="69" t="s">
        <v>55</v>
      </c>
      <c r="J169" s="69"/>
      <c r="K169" s="148" t="s">
        <v>95</v>
      </c>
      <c r="L169" s="149" t="s">
        <v>9</v>
      </c>
      <c r="M169" s="26" t="s">
        <v>112</v>
      </c>
      <c r="N169" s="150">
        <v>730000000</v>
      </c>
      <c r="O169" s="150"/>
      <c r="P169" s="150"/>
      <c r="Q169" s="150"/>
      <c r="R169" s="150">
        <f>+N169+O169-P169-Q169</f>
        <v>730000000</v>
      </c>
      <c r="S169" s="108"/>
    </row>
    <row r="170" spans="1:19" ht="24.95" customHeight="1" x14ac:dyDescent="0.3">
      <c r="A170" s="121" t="str">
        <f t="shared" si="67"/>
        <v>C-4103-1500-16-0-4103060=11</v>
      </c>
      <c r="B170" s="141" t="str">
        <f>CONCATENATE(C170,"-",D170,"-",E170,"-",F170,"-",G170,"-",H170)</f>
        <v>C-4103-1500-16-0-4103060</v>
      </c>
      <c r="C170" s="142" t="s">
        <v>22</v>
      </c>
      <c r="D170" s="143" t="s">
        <v>124</v>
      </c>
      <c r="E170" s="143" t="s">
        <v>107</v>
      </c>
      <c r="F170" s="143" t="s">
        <v>145</v>
      </c>
      <c r="G170" s="143" t="s">
        <v>109</v>
      </c>
      <c r="H170" s="143" t="s">
        <v>147</v>
      </c>
      <c r="I170" s="143"/>
      <c r="J170" s="143"/>
      <c r="K170" s="144" t="s">
        <v>95</v>
      </c>
      <c r="L170" s="145" t="s">
        <v>9</v>
      </c>
      <c r="M170" s="17" t="s">
        <v>148</v>
      </c>
      <c r="N170" s="18">
        <f t="shared" ref="N170:R170" si="83">+N171</f>
        <v>270000000</v>
      </c>
      <c r="O170" s="18">
        <f t="shared" si="83"/>
        <v>0</v>
      </c>
      <c r="P170" s="18">
        <f t="shared" si="83"/>
        <v>0</v>
      </c>
      <c r="Q170" s="18">
        <f t="shared" si="83"/>
        <v>0</v>
      </c>
      <c r="R170" s="18">
        <f t="shared" si="83"/>
        <v>270000000</v>
      </c>
      <c r="S170" s="108"/>
    </row>
    <row r="171" spans="1:19" ht="24.95" customHeight="1" x14ac:dyDescent="0.3">
      <c r="A171" s="121" t="str">
        <f t="shared" si="67"/>
        <v>C-4103-1500-16-0-4103060-02=11</v>
      </c>
      <c r="B171" s="146" t="str">
        <f>CONCATENATE(C171,"-",D171,"-",E171,"-",F171,"-",G171,"-",H171,"-",I171)</f>
        <v>C-4103-1500-16-0-4103060-02</v>
      </c>
      <c r="C171" s="147" t="s">
        <v>22</v>
      </c>
      <c r="D171" s="69" t="s">
        <v>124</v>
      </c>
      <c r="E171" s="69" t="s">
        <v>107</v>
      </c>
      <c r="F171" s="69" t="s">
        <v>145</v>
      </c>
      <c r="G171" s="69" t="s">
        <v>109</v>
      </c>
      <c r="H171" s="69" t="s">
        <v>147</v>
      </c>
      <c r="I171" s="69" t="s">
        <v>55</v>
      </c>
      <c r="J171" s="69"/>
      <c r="K171" s="148" t="s">
        <v>95</v>
      </c>
      <c r="L171" s="149" t="s">
        <v>9</v>
      </c>
      <c r="M171" s="26" t="s">
        <v>112</v>
      </c>
      <c r="N171" s="150">
        <v>270000000</v>
      </c>
      <c r="O171" s="150"/>
      <c r="P171" s="150"/>
      <c r="Q171" s="150"/>
      <c r="R171" s="150">
        <f>+N171+O171-P171-Q171</f>
        <v>270000000</v>
      </c>
      <c r="S171" s="108"/>
    </row>
    <row r="172" spans="1:19" ht="66" x14ac:dyDescent="0.3">
      <c r="A172" s="121" t="str">
        <f t="shared" si="67"/>
        <v>C-4103-1500-17=</v>
      </c>
      <c r="B172" s="151" t="str">
        <f>CONCATENATE(C172,"-",D172,"-",E172,"-",F172)</f>
        <v>C-4103-1500-17</v>
      </c>
      <c r="C172" s="152" t="s">
        <v>22</v>
      </c>
      <c r="D172" s="153" t="s">
        <v>124</v>
      </c>
      <c r="E172" s="153" t="s">
        <v>107</v>
      </c>
      <c r="F172" s="153" t="s">
        <v>149</v>
      </c>
      <c r="G172" s="153"/>
      <c r="H172" s="153"/>
      <c r="I172" s="153"/>
      <c r="J172" s="153"/>
      <c r="K172" s="154"/>
      <c r="L172" s="155"/>
      <c r="M172" s="19" t="s">
        <v>219</v>
      </c>
      <c r="N172" s="156">
        <f t="shared" ref="N172:R172" si="84">+N177+N179+N175+N173</f>
        <v>43583395677</v>
      </c>
      <c r="O172" s="156">
        <f t="shared" si="84"/>
        <v>650041300</v>
      </c>
      <c r="P172" s="156">
        <f t="shared" si="84"/>
        <v>0</v>
      </c>
      <c r="Q172" s="156">
        <f t="shared" si="84"/>
        <v>0</v>
      </c>
      <c r="R172" s="156">
        <f t="shared" si="84"/>
        <v>44233436977</v>
      </c>
      <c r="S172" s="108"/>
    </row>
    <row r="173" spans="1:19" ht="24.95" customHeight="1" x14ac:dyDescent="0.3">
      <c r="A173" s="121" t="str">
        <f t="shared" si="67"/>
        <v>C-4103-1500-17-0-4103005=11</v>
      </c>
      <c r="B173" s="141" t="str">
        <f>CONCATENATE(C173,"-",D173,"-",E173,"-",F173,"-",G173,"-",H173)</f>
        <v>C-4103-1500-17-0-4103005</v>
      </c>
      <c r="C173" s="142" t="s">
        <v>22</v>
      </c>
      <c r="D173" s="143" t="s">
        <v>124</v>
      </c>
      <c r="E173" s="143" t="s">
        <v>107</v>
      </c>
      <c r="F173" s="143" t="s">
        <v>149</v>
      </c>
      <c r="G173" s="143" t="s">
        <v>109</v>
      </c>
      <c r="H173" s="143" t="s">
        <v>150</v>
      </c>
      <c r="I173" s="143"/>
      <c r="J173" s="143"/>
      <c r="K173" s="144">
        <v>11</v>
      </c>
      <c r="L173" s="145" t="s">
        <v>9</v>
      </c>
      <c r="M173" s="17" t="s">
        <v>151</v>
      </c>
      <c r="N173" s="18">
        <f t="shared" ref="N173:R173" si="85">N174</f>
        <v>18254788268</v>
      </c>
      <c r="O173" s="18">
        <f t="shared" si="85"/>
        <v>176047300</v>
      </c>
      <c r="P173" s="18">
        <f t="shared" si="85"/>
        <v>0</v>
      </c>
      <c r="Q173" s="18">
        <f t="shared" si="85"/>
        <v>0</v>
      </c>
      <c r="R173" s="18">
        <f t="shared" si="85"/>
        <v>18430835568</v>
      </c>
      <c r="S173" s="108"/>
    </row>
    <row r="174" spans="1:19" ht="24.95" customHeight="1" x14ac:dyDescent="0.3">
      <c r="A174" s="121" t="str">
        <f t="shared" si="67"/>
        <v>C-4103-1500-17-0-4103005-02=11</v>
      </c>
      <c r="B174" s="146" t="str">
        <f>CONCATENATE(C174,"-",D174,"-",E174,"-",F174,"-",G174,"-",H174,"-",I174)</f>
        <v>C-4103-1500-17-0-4103005-02</v>
      </c>
      <c r="C174" s="178" t="s">
        <v>22</v>
      </c>
      <c r="D174" s="72" t="s">
        <v>124</v>
      </c>
      <c r="E174" s="72" t="s">
        <v>107</v>
      </c>
      <c r="F174" s="72" t="s">
        <v>149</v>
      </c>
      <c r="G174" s="72" t="s">
        <v>109</v>
      </c>
      <c r="H174" s="72" t="s">
        <v>150</v>
      </c>
      <c r="I174" s="72" t="s">
        <v>55</v>
      </c>
      <c r="J174" s="72"/>
      <c r="K174" s="180">
        <v>11</v>
      </c>
      <c r="L174" s="181" t="s">
        <v>9</v>
      </c>
      <c r="M174" s="26" t="s">
        <v>112</v>
      </c>
      <c r="N174" s="150">
        <v>18254788268</v>
      </c>
      <c r="O174" s="30">
        <v>176047300</v>
      </c>
      <c r="P174" s="150"/>
      <c r="Q174" s="150"/>
      <c r="R174" s="150">
        <f>+N174+O174-P174-Q174</f>
        <v>18430835568</v>
      </c>
      <c r="S174" s="108"/>
    </row>
    <row r="175" spans="1:19" ht="33" x14ac:dyDescent="0.3">
      <c r="A175" s="121" t="str">
        <f t="shared" si="67"/>
        <v>C-4103-1500-17-0-4103057=11</v>
      </c>
      <c r="B175" s="141" t="str">
        <f>CONCATENATE(C175,"-",D175,"-",E175,"-",F175,"-",G175,"-",H175)</f>
        <v>C-4103-1500-17-0-4103057</v>
      </c>
      <c r="C175" s="142" t="s">
        <v>22</v>
      </c>
      <c r="D175" s="143" t="s">
        <v>124</v>
      </c>
      <c r="E175" s="143" t="s">
        <v>107</v>
      </c>
      <c r="F175" s="143" t="s">
        <v>149</v>
      </c>
      <c r="G175" s="143" t="s">
        <v>109</v>
      </c>
      <c r="H175" s="143" t="s">
        <v>152</v>
      </c>
      <c r="I175" s="143"/>
      <c r="J175" s="143"/>
      <c r="K175" s="144">
        <v>11</v>
      </c>
      <c r="L175" s="145" t="s">
        <v>9</v>
      </c>
      <c r="M175" s="17" t="s">
        <v>153</v>
      </c>
      <c r="N175" s="18">
        <f t="shared" ref="N175:R175" si="86">SUM(N176:N176)</f>
        <v>21101342352</v>
      </c>
      <c r="O175" s="18">
        <f t="shared" si="86"/>
        <v>473994000</v>
      </c>
      <c r="P175" s="18">
        <f t="shared" si="86"/>
        <v>0</v>
      </c>
      <c r="Q175" s="18">
        <f t="shared" si="86"/>
        <v>0</v>
      </c>
      <c r="R175" s="18">
        <f t="shared" si="86"/>
        <v>21575336352</v>
      </c>
      <c r="S175" s="108"/>
    </row>
    <row r="176" spans="1:19" ht="24.95" customHeight="1" x14ac:dyDescent="0.3">
      <c r="A176" s="121" t="str">
        <f t="shared" si="67"/>
        <v>C-4103-1500-17-0-4103057-03=11</v>
      </c>
      <c r="B176" s="146" t="str">
        <f>CONCATENATE(C176,"-",D176,"-",E176,"-",F176,"-",G176,"-",H176,"-",I176)</f>
        <v>C-4103-1500-17-0-4103057-03</v>
      </c>
      <c r="C176" s="178" t="s">
        <v>22</v>
      </c>
      <c r="D176" s="72" t="s">
        <v>124</v>
      </c>
      <c r="E176" s="72" t="s">
        <v>107</v>
      </c>
      <c r="F176" s="72" t="s">
        <v>149</v>
      </c>
      <c r="G176" s="72" t="s">
        <v>109</v>
      </c>
      <c r="H176" s="72" t="s">
        <v>152</v>
      </c>
      <c r="I176" s="72" t="s">
        <v>63</v>
      </c>
      <c r="J176" s="72"/>
      <c r="K176" s="180">
        <v>11</v>
      </c>
      <c r="L176" s="181" t="s">
        <v>9</v>
      </c>
      <c r="M176" s="26" t="s">
        <v>87</v>
      </c>
      <c r="N176" s="150">
        <v>21101342352</v>
      </c>
      <c r="O176" s="30">
        <v>473994000</v>
      </c>
      <c r="P176" s="150"/>
      <c r="Q176" s="150"/>
      <c r="R176" s="150">
        <f>+N176+O176-P176-Q176</f>
        <v>21575336352</v>
      </c>
      <c r="S176" s="108"/>
    </row>
    <row r="177" spans="1:19" ht="33" x14ac:dyDescent="0.3">
      <c r="A177" s="121" t="str">
        <f t="shared" si="67"/>
        <v>C-4103-1500-17-0-4103058=11</v>
      </c>
      <c r="B177" s="141" t="str">
        <f>CONCATENATE(C177,"-",D177,"-",E177,"-",F177,"-",G177,"-",H177)</f>
        <v>C-4103-1500-17-0-4103058</v>
      </c>
      <c r="C177" s="142" t="s">
        <v>22</v>
      </c>
      <c r="D177" s="143" t="s">
        <v>124</v>
      </c>
      <c r="E177" s="143" t="s">
        <v>107</v>
      </c>
      <c r="F177" s="143" t="s">
        <v>149</v>
      </c>
      <c r="G177" s="143" t="s">
        <v>109</v>
      </c>
      <c r="H177" s="143" t="s">
        <v>154</v>
      </c>
      <c r="I177" s="143"/>
      <c r="J177" s="143"/>
      <c r="K177" s="144">
        <v>11</v>
      </c>
      <c r="L177" s="145" t="s">
        <v>9</v>
      </c>
      <c r="M177" s="17" t="s">
        <v>155</v>
      </c>
      <c r="N177" s="18">
        <f t="shared" ref="N177:R177" si="87">SUM(N178:N178)</f>
        <v>2919317645</v>
      </c>
      <c r="O177" s="18">
        <f t="shared" si="87"/>
        <v>0</v>
      </c>
      <c r="P177" s="18">
        <f t="shared" si="87"/>
        <v>0</v>
      </c>
      <c r="Q177" s="18">
        <f t="shared" si="87"/>
        <v>0</v>
      </c>
      <c r="R177" s="18">
        <f t="shared" si="87"/>
        <v>2919317645</v>
      </c>
      <c r="S177" s="108"/>
    </row>
    <row r="178" spans="1:19" ht="24.95" customHeight="1" x14ac:dyDescent="0.3">
      <c r="A178" s="121" t="str">
        <f t="shared" si="67"/>
        <v>C-4103-1500-17-0-4103058-02=11</v>
      </c>
      <c r="B178" s="146" t="str">
        <f>CONCATENATE(C178,"-",D178,"-",E178,"-",F178,"-",G178,"-",H178,"-",I178)</f>
        <v>C-4103-1500-17-0-4103058-02</v>
      </c>
      <c r="C178" s="178" t="s">
        <v>22</v>
      </c>
      <c r="D178" s="72" t="s">
        <v>124</v>
      </c>
      <c r="E178" s="72" t="s">
        <v>107</v>
      </c>
      <c r="F178" s="72" t="s">
        <v>149</v>
      </c>
      <c r="G178" s="72" t="s">
        <v>109</v>
      </c>
      <c r="H178" s="72" t="s">
        <v>154</v>
      </c>
      <c r="I178" s="72" t="s">
        <v>55</v>
      </c>
      <c r="J178" s="72"/>
      <c r="K178" s="180">
        <v>11</v>
      </c>
      <c r="L178" s="181" t="s">
        <v>9</v>
      </c>
      <c r="M178" s="26" t="s">
        <v>112</v>
      </c>
      <c r="N178" s="150">
        <v>2919317645</v>
      </c>
      <c r="O178" s="150"/>
      <c r="P178" s="150"/>
      <c r="Q178" s="150"/>
      <c r="R178" s="150">
        <f>+N178+O178-P178-Q178</f>
        <v>2919317645</v>
      </c>
      <c r="S178" s="108"/>
    </row>
    <row r="179" spans="1:19" ht="33" x14ac:dyDescent="0.3">
      <c r="A179" s="121" t="str">
        <f t="shared" si="67"/>
        <v>C-4103-1500-17-0-4103059=11</v>
      </c>
      <c r="B179" s="141" t="str">
        <f>CONCATENATE(C179,"-",D179,"-",E179,"-",F179,"-",G179,"-",H179)</f>
        <v>C-4103-1500-17-0-4103059</v>
      </c>
      <c r="C179" s="142" t="s">
        <v>22</v>
      </c>
      <c r="D179" s="143" t="s">
        <v>124</v>
      </c>
      <c r="E179" s="143" t="s">
        <v>107</v>
      </c>
      <c r="F179" s="143" t="s">
        <v>149</v>
      </c>
      <c r="G179" s="143" t="s">
        <v>109</v>
      </c>
      <c r="H179" s="143" t="s">
        <v>156</v>
      </c>
      <c r="I179" s="143"/>
      <c r="J179" s="143"/>
      <c r="K179" s="144">
        <v>11</v>
      </c>
      <c r="L179" s="145" t="s">
        <v>9</v>
      </c>
      <c r="M179" s="17" t="s">
        <v>157</v>
      </c>
      <c r="N179" s="18">
        <f t="shared" ref="N179:R179" si="88">SUM(N180:N180)</f>
        <v>1307947412</v>
      </c>
      <c r="O179" s="18">
        <f t="shared" si="88"/>
        <v>0</v>
      </c>
      <c r="P179" s="18">
        <f t="shared" si="88"/>
        <v>0</v>
      </c>
      <c r="Q179" s="18">
        <f t="shared" si="88"/>
        <v>0</v>
      </c>
      <c r="R179" s="18">
        <f t="shared" si="88"/>
        <v>1307947412</v>
      </c>
      <c r="S179" s="108"/>
    </row>
    <row r="180" spans="1:19" ht="24.95" customHeight="1" x14ac:dyDescent="0.3">
      <c r="A180" s="121" t="str">
        <f t="shared" si="67"/>
        <v>C-4103-1500-17-0-4103059-02=11</v>
      </c>
      <c r="B180" s="146" t="str">
        <f>CONCATENATE(C180,"-",D180,"-",E180,"-",F180,"-",G180,"-",H180,"-",I180)</f>
        <v>C-4103-1500-17-0-4103059-02</v>
      </c>
      <c r="C180" s="178" t="s">
        <v>22</v>
      </c>
      <c r="D180" s="72" t="s">
        <v>124</v>
      </c>
      <c r="E180" s="72" t="s">
        <v>107</v>
      </c>
      <c r="F180" s="72" t="s">
        <v>149</v>
      </c>
      <c r="G180" s="72" t="s">
        <v>109</v>
      </c>
      <c r="H180" s="72" t="s">
        <v>156</v>
      </c>
      <c r="I180" s="72" t="s">
        <v>55</v>
      </c>
      <c r="J180" s="72"/>
      <c r="K180" s="180">
        <v>11</v>
      </c>
      <c r="L180" s="181" t="s">
        <v>9</v>
      </c>
      <c r="M180" s="26" t="s">
        <v>112</v>
      </c>
      <c r="N180" s="150">
        <v>1307947412</v>
      </c>
      <c r="O180" s="150"/>
      <c r="P180" s="150"/>
      <c r="Q180" s="150"/>
      <c r="R180" s="150">
        <f>+N180+O180-P180-Q180</f>
        <v>1307947412</v>
      </c>
      <c r="S180" s="108"/>
    </row>
    <row r="181" spans="1:19" ht="49.5" x14ac:dyDescent="0.3">
      <c r="A181" s="121" t="str">
        <f t="shared" si="67"/>
        <v>C-4103-1500-18=</v>
      </c>
      <c r="B181" s="151" t="str">
        <f>CONCATENATE(C181,"-",D181,"-",E181,"-",F181)</f>
        <v>C-4103-1500-18</v>
      </c>
      <c r="C181" s="152" t="s">
        <v>22</v>
      </c>
      <c r="D181" s="153" t="s">
        <v>124</v>
      </c>
      <c r="E181" s="153" t="s">
        <v>107</v>
      </c>
      <c r="F181" s="153">
        <v>18</v>
      </c>
      <c r="G181" s="153"/>
      <c r="H181" s="153"/>
      <c r="I181" s="153"/>
      <c r="J181" s="153"/>
      <c r="K181" s="154"/>
      <c r="L181" s="155"/>
      <c r="M181" s="19" t="s">
        <v>220</v>
      </c>
      <c r="N181" s="156">
        <f t="shared" ref="N181:R181" si="89">+N182</f>
        <v>10125561842</v>
      </c>
      <c r="O181" s="156">
        <f t="shared" si="89"/>
        <v>0</v>
      </c>
      <c r="P181" s="156">
        <f t="shared" si="89"/>
        <v>1004224351</v>
      </c>
      <c r="Q181" s="156">
        <f t="shared" si="89"/>
        <v>0</v>
      </c>
      <c r="R181" s="156">
        <f t="shared" si="89"/>
        <v>9121337491</v>
      </c>
      <c r="S181" s="108"/>
    </row>
    <row r="182" spans="1:19" ht="33" x14ac:dyDescent="0.3">
      <c r="A182" s="121" t="str">
        <f t="shared" si="67"/>
        <v>C-4103-1500-18-0-4103050=11</v>
      </c>
      <c r="B182" s="141" t="str">
        <f>CONCATENATE(C182,"-",D182,"-",E182,"-",F182,"-",G182,"-",H182)</f>
        <v>C-4103-1500-18-0-4103050</v>
      </c>
      <c r="C182" s="142" t="s">
        <v>22</v>
      </c>
      <c r="D182" s="143" t="s">
        <v>124</v>
      </c>
      <c r="E182" s="143" t="s">
        <v>107</v>
      </c>
      <c r="F182" s="143">
        <v>18</v>
      </c>
      <c r="G182" s="143" t="s">
        <v>109</v>
      </c>
      <c r="H182" s="143">
        <v>4103050</v>
      </c>
      <c r="I182" s="143"/>
      <c r="J182" s="143"/>
      <c r="K182" s="144">
        <v>11</v>
      </c>
      <c r="L182" s="145" t="s">
        <v>9</v>
      </c>
      <c r="M182" s="17" t="s">
        <v>143</v>
      </c>
      <c r="N182" s="18">
        <f t="shared" ref="N182:R182" si="90">N183</f>
        <v>10125561842</v>
      </c>
      <c r="O182" s="18">
        <f t="shared" si="90"/>
        <v>0</v>
      </c>
      <c r="P182" s="18">
        <f t="shared" si="90"/>
        <v>1004224351</v>
      </c>
      <c r="Q182" s="18">
        <f t="shared" si="90"/>
        <v>0</v>
      </c>
      <c r="R182" s="18">
        <f t="shared" si="90"/>
        <v>9121337491</v>
      </c>
      <c r="S182" s="108"/>
    </row>
    <row r="183" spans="1:19" ht="24.95" customHeight="1" x14ac:dyDescent="0.3">
      <c r="A183" s="121" t="str">
        <f t="shared" si="67"/>
        <v>C-4103-1500-18-0-4103050-02=11</v>
      </c>
      <c r="B183" s="146" t="str">
        <f>CONCATENATE(C183,"-",D183,"-",E183,"-",F183,"-",G183,"-",H183,"-",I183)</f>
        <v>C-4103-1500-18-0-4103050-02</v>
      </c>
      <c r="C183" s="178" t="s">
        <v>22</v>
      </c>
      <c r="D183" s="72" t="s">
        <v>124</v>
      </c>
      <c r="E183" s="72" t="s">
        <v>107</v>
      </c>
      <c r="F183" s="72">
        <v>18</v>
      </c>
      <c r="G183" s="72" t="s">
        <v>109</v>
      </c>
      <c r="H183" s="72">
        <v>4103050</v>
      </c>
      <c r="I183" s="72" t="s">
        <v>55</v>
      </c>
      <c r="J183" s="72"/>
      <c r="K183" s="180">
        <v>11</v>
      </c>
      <c r="L183" s="181" t="s">
        <v>9</v>
      </c>
      <c r="M183" s="26" t="s">
        <v>112</v>
      </c>
      <c r="N183" s="150">
        <v>10125561842</v>
      </c>
      <c r="O183" s="150"/>
      <c r="P183" s="30">
        <v>1004224351</v>
      </c>
      <c r="Q183" s="150"/>
      <c r="R183" s="150">
        <f>+N183+O183-P183-Q183</f>
        <v>9121337491</v>
      </c>
      <c r="S183" s="108"/>
    </row>
    <row r="184" spans="1:19" ht="33" x14ac:dyDescent="0.3">
      <c r="A184" s="121" t="str">
        <f t="shared" si="67"/>
        <v>C-4103-1500-19=</v>
      </c>
      <c r="B184" s="151" t="str">
        <f>CONCATENATE(C184,"-",D184,"-",E184,"-",F184)</f>
        <v>C-4103-1500-19</v>
      </c>
      <c r="C184" s="152" t="s">
        <v>22</v>
      </c>
      <c r="D184" s="153" t="s">
        <v>124</v>
      </c>
      <c r="E184" s="153" t="s">
        <v>107</v>
      </c>
      <c r="F184" s="153">
        <v>19</v>
      </c>
      <c r="G184" s="153"/>
      <c r="H184" s="153"/>
      <c r="I184" s="153"/>
      <c r="J184" s="153"/>
      <c r="K184" s="154"/>
      <c r="L184" s="155"/>
      <c r="M184" s="19" t="s">
        <v>221</v>
      </c>
      <c r="N184" s="156">
        <f t="shared" ref="N184:R184" si="91">+N185+N187+N189</f>
        <v>11281479935</v>
      </c>
      <c r="O184" s="156">
        <f t="shared" si="91"/>
        <v>0</v>
      </c>
      <c r="P184" s="156">
        <f t="shared" si="91"/>
        <v>1000000000</v>
      </c>
      <c r="Q184" s="156">
        <f t="shared" si="91"/>
        <v>0</v>
      </c>
      <c r="R184" s="156">
        <f t="shared" si="91"/>
        <v>10281479935</v>
      </c>
      <c r="S184" s="108"/>
    </row>
    <row r="185" spans="1:19" ht="33" x14ac:dyDescent="0.3">
      <c r="A185" s="121" t="str">
        <f t="shared" si="67"/>
        <v>C-4103-1500-19-0-4103049=11</v>
      </c>
      <c r="B185" s="141" t="str">
        <f>CONCATENATE(C185,"-",D185,"-",E185,"-",F185,"-",G185,"-",H185)</f>
        <v>C-4103-1500-19-0-4103049</v>
      </c>
      <c r="C185" s="142" t="s">
        <v>22</v>
      </c>
      <c r="D185" s="143" t="s">
        <v>124</v>
      </c>
      <c r="E185" s="143" t="s">
        <v>107</v>
      </c>
      <c r="F185" s="143">
        <v>19</v>
      </c>
      <c r="G185" s="143" t="s">
        <v>109</v>
      </c>
      <c r="H185" s="143">
        <v>4103049</v>
      </c>
      <c r="I185" s="143"/>
      <c r="J185" s="143"/>
      <c r="K185" s="144">
        <v>11</v>
      </c>
      <c r="L185" s="145" t="s">
        <v>9</v>
      </c>
      <c r="M185" s="17" t="s">
        <v>142</v>
      </c>
      <c r="N185" s="18">
        <f t="shared" ref="N185:R189" si="92">N186</f>
        <v>333541224</v>
      </c>
      <c r="O185" s="18">
        <f t="shared" si="92"/>
        <v>0</v>
      </c>
      <c r="P185" s="18">
        <f t="shared" si="92"/>
        <v>0</v>
      </c>
      <c r="Q185" s="18">
        <f t="shared" si="92"/>
        <v>0</v>
      </c>
      <c r="R185" s="18">
        <f t="shared" si="92"/>
        <v>333541224</v>
      </c>
      <c r="S185" s="108"/>
    </row>
    <row r="186" spans="1:19" ht="24.95" customHeight="1" x14ac:dyDescent="0.3">
      <c r="A186" s="121" t="str">
        <f t="shared" si="67"/>
        <v>C-4103-1500-19-0-4103049-02=11</v>
      </c>
      <c r="B186" s="146" t="str">
        <f>CONCATENATE(C186,"-",D186,"-",E186,"-",F186,"-",G186,"-",H186,"-",I186)</f>
        <v>C-4103-1500-19-0-4103049-02</v>
      </c>
      <c r="C186" s="178" t="s">
        <v>22</v>
      </c>
      <c r="D186" s="72" t="s">
        <v>124</v>
      </c>
      <c r="E186" s="72" t="s">
        <v>107</v>
      </c>
      <c r="F186" s="72">
        <v>19</v>
      </c>
      <c r="G186" s="72" t="s">
        <v>109</v>
      </c>
      <c r="H186" s="72">
        <v>4103049</v>
      </c>
      <c r="I186" s="72" t="s">
        <v>55</v>
      </c>
      <c r="J186" s="72"/>
      <c r="K186" s="180">
        <v>11</v>
      </c>
      <c r="L186" s="181" t="s">
        <v>9</v>
      </c>
      <c r="M186" s="26" t="s">
        <v>112</v>
      </c>
      <c r="N186" s="150">
        <v>333541224</v>
      </c>
      <c r="O186" s="163"/>
      <c r="P186" s="150"/>
      <c r="Q186" s="150"/>
      <c r="R186" s="150">
        <f>+N186+O186-P186-Q186</f>
        <v>333541224</v>
      </c>
      <c r="S186" s="108"/>
    </row>
    <row r="187" spans="1:19" ht="32.25" customHeight="1" x14ac:dyDescent="0.3">
      <c r="A187" s="121" t="str">
        <f t="shared" si="67"/>
        <v>C-4103-1500-19-0-4103052=11</v>
      </c>
      <c r="B187" s="141" t="str">
        <f>CONCATENATE(C187,"-",D187,"-",E187,"-",F187,"-",G187,"-",H187)</f>
        <v>C-4103-1500-19-0-4103052</v>
      </c>
      <c r="C187" s="142" t="s">
        <v>22</v>
      </c>
      <c r="D187" s="143" t="s">
        <v>124</v>
      </c>
      <c r="E187" s="143" t="s">
        <v>107</v>
      </c>
      <c r="F187" s="143">
        <v>19</v>
      </c>
      <c r="G187" s="143" t="s">
        <v>109</v>
      </c>
      <c r="H187" s="143">
        <v>4103052</v>
      </c>
      <c r="I187" s="143"/>
      <c r="J187" s="143"/>
      <c r="K187" s="144">
        <v>11</v>
      </c>
      <c r="L187" s="145" t="s">
        <v>9</v>
      </c>
      <c r="M187" s="17" t="s">
        <v>144</v>
      </c>
      <c r="N187" s="18">
        <f t="shared" si="92"/>
        <v>9835707936</v>
      </c>
      <c r="O187" s="18">
        <f t="shared" si="92"/>
        <v>0</v>
      </c>
      <c r="P187" s="18">
        <f t="shared" si="92"/>
        <v>0</v>
      </c>
      <c r="Q187" s="18">
        <f t="shared" si="92"/>
        <v>0</v>
      </c>
      <c r="R187" s="18">
        <f t="shared" si="92"/>
        <v>9835707936</v>
      </c>
      <c r="S187" s="108"/>
    </row>
    <row r="188" spans="1:19" ht="24.95" customHeight="1" x14ac:dyDescent="0.3">
      <c r="A188" s="121" t="str">
        <f t="shared" si="67"/>
        <v>C-4103-1500-19-0-4103052-02=11</v>
      </c>
      <c r="B188" s="146" t="str">
        <f>CONCATENATE(C188,"-",D188,"-",E188,"-",F188,"-",G188,"-",H188,"-",I188)</f>
        <v>C-4103-1500-19-0-4103052-02</v>
      </c>
      <c r="C188" s="178" t="s">
        <v>22</v>
      </c>
      <c r="D188" s="72" t="s">
        <v>124</v>
      </c>
      <c r="E188" s="72" t="s">
        <v>107</v>
      </c>
      <c r="F188" s="72">
        <v>19</v>
      </c>
      <c r="G188" s="72" t="s">
        <v>109</v>
      </c>
      <c r="H188" s="72">
        <v>4103052</v>
      </c>
      <c r="I188" s="72" t="s">
        <v>55</v>
      </c>
      <c r="J188" s="72"/>
      <c r="K188" s="180">
        <v>11</v>
      </c>
      <c r="L188" s="181" t="s">
        <v>9</v>
      </c>
      <c r="M188" s="26" t="s">
        <v>112</v>
      </c>
      <c r="N188" s="150">
        <v>9835707936</v>
      </c>
      <c r="O188" s="150"/>
      <c r="P188" s="150"/>
      <c r="Q188" s="150"/>
      <c r="R188" s="150">
        <f>+N188+O188-P188-Q188</f>
        <v>9835707936</v>
      </c>
      <c r="S188" s="108"/>
    </row>
    <row r="189" spans="1:19" ht="24.95" customHeight="1" x14ac:dyDescent="0.3">
      <c r="A189" s="121" t="str">
        <f t="shared" si="67"/>
        <v>C-4103-1500-19-0-4103060=11</v>
      </c>
      <c r="B189" s="141" t="str">
        <f>CONCATENATE(C189,"-",D189,"-",E189,"-",F189,"-",G189,"-",H189)</f>
        <v>C-4103-1500-19-0-4103060</v>
      </c>
      <c r="C189" s="142" t="s">
        <v>22</v>
      </c>
      <c r="D189" s="143" t="s">
        <v>124</v>
      </c>
      <c r="E189" s="143" t="s">
        <v>107</v>
      </c>
      <c r="F189" s="143">
        <v>19</v>
      </c>
      <c r="G189" s="143" t="s">
        <v>109</v>
      </c>
      <c r="H189" s="143">
        <v>4103060</v>
      </c>
      <c r="I189" s="143"/>
      <c r="J189" s="143"/>
      <c r="K189" s="144">
        <v>11</v>
      </c>
      <c r="L189" s="145" t="s">
        <v>9</v>
      </c>
      <c r="M189" s="17" t="s">
        <v>148</v>
      </c>
      <c r="N189" s="18">
        <f t="shared" si="92"/>
        <v>1112230775</v>
      </c>
      <c r="O189" s="18">
        <f t="shared" si="92"/>
        <v>0</v>
      </c>
      <c r="P189" s="18">
        <f t="shared" si="92"/>
        <v>1000000000</v>
      </c>
      <c r="Q189" s="18">
        <f t="shared" si="92"/>
        <v>0</v>
      </c>
      <c r="R189" s="18">
        <f t="shared" si="92"/>
        <v>112230775</v>
      </c>
      <c r="S189" s="108"/>
    </row>
    <row r="190" spans="1:19" ht="24.95" customHeight="1" x14ac:dyDescent="0.3">
      <c r="A190" s="121" t="str">
        <f t="shared" si="67"/>
        <v>C-4103-1500-19-0-4103060-02=11</v>
      </c>
      <c r="B190" s="146" t="str">
        <f>CONCATENATE(C190,"-",D190,"-",E190,"-",F190,"-",G190,"-",H190,"-",I190)</f>
        <v>C-4103-1500-19-0-4103060-02</v>
      </c>
      <c r="C190" s="178" t="s">
        <v>22</v>
      </c>
      <c r="D190" s="72" t="s">
        <v>124</v>
      </c>
      <c r="E190" s="72" t="s">
        <v>107</v>
      </c>
      <c r="F190" s="72">
        <v>19</v>
      </c>
      <c r="G190" s="72" t="s">
        <v>109</v>
      </c>
      <c r="H190" s="72">
        <v>4103060</v>
      </c>
      <c r="I190" s="72" t="s">
        <v>55</v>
      </c>
      <c r="J190" s="72"/>
      <c r="K190" s="180">
        <v>11</v>
      </c>
      <c r="L190" s="181" t="s">
        <v>9</v>
      </c>
      <c r="M190" s="26" t="s">
        <v>112</v>
      </c>
      <c r="N190" s="150">
        <v>1112230775</v>
      </c>
      <c r="O190" s="150"/>
      <c r="P190" s="30">
        <f>1000000000</f>
        <v>1000000000</v>
      </c>
      <c r="Q190" s="150"/>
      <c r="R190" s="150">
        <f>+N190+O190-P190-Q190</f>
        <v>112230775</v>
      </c>
      <c r="S190" s="108"/>
    </row>
    <row r="191" spans="1:19" ht="49.5" customHeight="1" x14ac:dyDescent="0.3">
      <c r="A191" s="121" t="str">
        <f t="shared" si="67"/>
        <v>C-4103-1500-20=</v>
      </c>
      <c r="B191" s="187" t="str">
        <f>CONCATENATE(C191,"-",D191,"-",E191,"-",F191)</f>
        <v>C-4103-1500-20</v>
      </c>
      <c r="C191" s="188" t="s">
        <v>22</v>
      </c>
      <c r="D191" s="189" t="s">
        <v>124</v>
      </c>
      <c r="E191" s="189" t="s">
        <v>107</v>
      </c>
      <c r="F191" s="189">
        <v>20</v>
      </c>
      <c r="G191" s="189"/>
      <c r="H191" s="189"/>
      <c r="I191" s="189"/>
      <c r="J191" s="189"/>
      <c r="K191" s="190"/>
      <c r="L191" s="191"/>
      <c r="M191" s="19" t="s">
        <v>225</v>
      </c>
      <c r="N191" s="156">
        <f t="shared" ref="N191:R191" si="93">+N192</f>
        <v>280000000000</v>
      </c>
      <c r="O191" s="156">
        <f t="shared" si="93"/>
        <v>0</v>
      </c>
      <c r="P191" s="156">
        <f t="shared" si="93"/>
        <v>0</v>
      </c>
      <c r="Q191" s="156">
        <f t="shared" si="93"/>
        <v>0</v>
      </c>
      <c r="R191" s="156">
        <f t="shared" si="93"/>
        <v>280000000000</v>
      </c>
      <c r="S191" s="108"/>
    </row>
    <row r="192" spans="1:19" ht="33" customHeight="1" x14ac:dyDescent="0.3">
      <c r="A192" s="121" t="str">
        <f t="shared" si="67"/>
        <v>C-4103-1500-20-0-4103061=11</v>
      </c>
      <c r="B192" s="141" t="str">
        <f>CONCATENATE(C192,"-",D192,"-",E192,"-",F192,"-",G192,"-",H192)</f>
        <v>C-4103-1500-20-0-4103061</v>
      </c>
      <c r="C192" s="142" t="s">
        <v>22</v>
      </c>
      <c r="D192" s="143" t="s">
        <v>124</v>
      </c>
      <c r="E192" s="143" t="s">
        <v>107</v>
      </c>
      <c r="F192" s="143">
        <v>20</v>
      </c>
      <c r="G192" s="143" t="s">
        <v>109</v>
      </c>
      <c r="H192" s="143">
        <v>4103061</v>
      </c>
      <c r="I192" s="143"/>
      <c r="J192" s="143"/>
      <c r="K192" s="144">
        <v>11</v>
      </c>
      <c r="L192" s="145" t="s">
        <v>9</v>
      </c>
      <c r="M192" s="17" t="s">
        <v>226</v>
      </c>
      <c r="N192" s="18">
        <f t="shared" ref="N192:R192" si="94">N193+N194</f>
        <v>280000000000</v>
      </c>
      <c r="O192" s="18">
        <f t="shared" si="94"/>
        <v>0</v>
      </c>
      <c r="P192" s="18">
        <f t="shared" si="94"/>
        <v>0</v>
      </c>
      <c r="Q192" s="18">
        <f t="shared" si="94"/>
        <v>0</v>
      </c>
      <c r="R192" s="18">
        <f t="shared" si="94"/>
        <v>280000000000</v>
      </c>
      <c r="S192" s="108"/>
    </row>
    <row r="193" spans="1:19" ht="24.95" customHeight="1" x14ac:dyDescent="0.3">
      <c r="A193" s="121" t="str">
        <f t="shared" si="67"/>
        <v>C-4103-1500-20-0-4103061-02=11</v>
      </c>
      <c r="B193" s="166" t="str">
        <f>CONCATENATE(C193,"-",D193,"-",E193,"-",F193,"-",G193,"-",H193,"-",I193)</f>
        <v>C-4103-1500-20-0-4103061-02</v>
      </c>
      <c r="C193" s="167" t="s">
        <v>22</v>
      </c>
      <c r="D193" s="72" t="s">
        <v>124</v>
      </c>
      <c r="E193" s="168" t="s">
        <v>107</v>
      </c>
      <c r="F193" s="168">
        <v>20</v>
      </c>
      <c r="G193" s="168" t="s">
        <v>109</v>
      </c>
      <c r="H193" s="168">
        <v>4103061</v>
      </c>
      <c r="I193" s="168" t="s">
        <v>55</v>
      </c>
      <c r="J193" s="168"/>
      <c r="K193" s="169" t="s">
        <v>95</v>
      </c>
      <c r="L193" s="170" t="s">
        <v>9</v>
      </c>
      <c r="M193" s="26" t="s">
        <v>112</v>
      </c>
      <c r="N193" s="150">
        <v>25879800000</v>
      </c>
      <c r="O193" s="150"/>
      <c r="P193" s="150"/>
      <c r="Q193" s="150"/>
      <c r="R193" s="150">
        <f t="shared" ref="R193:R194" si="95">+N193+O193-P193-Q193</f>
        <v>25879800000</v>
      </c>
      <c r="S193" s="108"/>
    </row>
    <row r="194" spans="1:19" ht="24.95" customHeight="1" x14ac:dyDescent="0.3">
      <c r="A194" s="121" t="str">
        <f t="shared" si="67"/>
        <v>C-4103-1500-20-0-4103061-03=11</v>
      </c>
      <c r="B194" s="166" t="str">
        <f>CONCATENATE(C194,"-",D194,"-",E194,"-",F194,"-",G194,"-",H194,"-",I194)</f>
        <v>C-4103-1500-20-0-4103061-03</v>
      </c>
      <c r="C194" s="167" t="s">
        <v>22</v>
      </c>
      <c r="D194" s="72" t="s">
        <v>124</v>
      </c>
      <c r="E194" s="168" t="s">
        <v>107</v>
      </c>
      <c r="F194" s="168">
        <v>20</v>
      </c>
      <c r="G194" s="168" t="s">
        <v>109</v>
      </c>
      <c r="H194" s="168">
        <v>4103061</v>
      </c>
      <c r="I194" s="168" t="s">
        <v>63</v>
      </c>
      <c r="J194" s="168"/>
      <c r="K194" s="169" t="s">
        <v>95</v>
      </c>
      <c r="L194" s="170" t="s">
        <v>9</v>
      </c>
      <c r="M194" s="26" t="s">
        <v>87</v>
      </c>
      <c r="N194" s="150">
        <v>254120200000</v>
      </c>
      <c r="O194" s="150"/>
      <c r="P194" s="150"/>
      <c r="Q194" s="150"/>
      <c r="R194" s="150">
        <f t="shared" si="95"/>
        <v>254120200000</v>
      </c>
      <c r="S194" s="108"/>
    </row>
    <row r="195" spans="1:19" ht="30" customHeight="1" x14ac:dyDescent="0.3">
      <c r="A195" s="121" t="str">
        <f t="shared" si="67"/>
        <v>C-4199=</v>
      </c>
      <c r="B195" s="128" t="str">
        <f>CONCATENATE(C195,"-",D195)</f>
        <v>C-4199</v>
      </c>
      <c r="C195" s="129" t="s">
        <v>22</v>
      </c>
      <c r="D195" s="66">
        <v>4199</v>
      </c>
      <c r="E195" s="66"/>
      <c r="F195" s="66"/>
      <c r="G195" s="66"/>
      <c r="H195" s="66"/>
      <c r="I195" s="66"/>
      <c r="J195" s="66"/>
      <c r="K195" s="130"/>
      <c r="L195" s="131"/>
      <c r="M195" s="20" t="s">
        <v>168</v>
      </c>
      <c r="N195" s="21">
        <f t="shared" ref="N195:R198" si="96">+N196</f>
        <v>3226548466</v>
      </c>
      <c r="O195" s="21">
        <f t="shared" si="96"/>
        <v>0</v>
      </c>
      <c r="P195" s="21">
        <f t="shared" si="96"/>
        <v>0</v>
      </c>
      <c r="Q195" s="21">
        <f t="shared" si="96"/>
        <v>0</v>
      </c>
      <c r="R195" s="21">
        <f t="shared" si="96"/>
        <v>3226548466</v>
      </c>
      <c r="S195" s="108"/>
    </row>
    <row r="196" spans="1:19" ht="30" customHeight="1" x14ac:dyDescent="0.3">
      <c r="A196" s="121" t="str">
        <f t="shared" si="67"/>
        <v>C-4199-1500=</v>
      </c>
      <c r="B196" s="132" t="str">
        <f>CONCATENATE(C196,"-",D196,"-",E196)</f>
        <v>C-4199-1500</v>
      </c>
      <c r="C196" s="133" t="s">
        <v>22</v>
      </c>
      <c r="D196" s="134">
        <v>4199</v>
      </c>
      <c r="E196" s="134">
        <v>1500</v>
      </c>
      <c r="F196" s="134"/>
      <c r="G196" s="134"/>
      <c r="H196" s="134"/>
      <c r="I196" s="134"/>
      <c r="J196" s="134"/>
      <c r="K196" s="135"/>
      <c r="L196" s="136"/>
      <c r="M196" s="13" t="s">
        <v>166</v>
      </c>
      <c r="N196" s="14">
        <f t="shared" si="96"/>
        <v>3226548466</v>
      </c>
      <c r="O196" s="14">
        <f t="shared" si="96"/>
        <v>0</v>
      </c>
      <c r="P196" s="14">
        <f t="shared" si="96"/>
        <v>0</v>
      </c>
      <c r="Q196" s="14">
        <f t="shared" si="96"/>
        <v>0</v>
      </c>
      <c r="R196" s="14">
        <f t="shared" si="96"/>
        <v>3226548466</v>
      </c>
      <c r="S196" s="108"/>
    </row>
    <row r="197" spans="1:19" ht="33" x14ac:dyDescent="0.3">
      <c r="A197" s="121" t="str">
        <f t="shared" si="67"/>
        <v>C-4199-1500-2=</v>
      </c>
      <c r="B197" s="137" t="str">
        <f>CONCATENATE(C197,"-",D197,"-",E197,"-",F197)</f>
        <v>C-4199-1500-2</v>
      </c>
      <c r="C197" s="152" t="s">
        <v>22</v>
      </c>
      <c r="D197" s="153" t="s">
        <v>158</v>
      </c>
      <c r="E197" s="153" t="s">
        <v>107</v>
      </c>
      <c r="F197" s="153" t="s">
        <v>159</v>
      </c>
      <c r="G197" s="153"/>
      <c r="H197" s="153"/>
      <c r="I197" s="153"/>
      <c r="J197" s="153"/>
      <c r="K197" s="154"/>
      <c r="L197" s="155"/>
      <c r="M197" s="19" t="s">
        <v>222</v>
      </c>
      <c r="N197" s="156">
        <f t="shared" si="96"/>
        <v>3226548466</v>
      </c>
      <c r="O197" s="156">
        <f t="shared" si="96"/>
        <v>0</v>
      </c>
      <c r="P197" s="156">
        <f t="shared" si="96"/>
        <v>0</v>
      </c>
      <c r="Q197" s="156">
        <f t="shared" si="96"/>
        <v>0</v>
      </c>
      <c r="R197" s="156">
        <f t="shared" si="96"/>
        <v>3226548466</v>
      </c>
      <c r="S197" s="108"/>
    </row>
    <row r="198" spans="1:19" ht="24.95" customHeight="1" x14ac:dyDescent="0.3">
      <c r="A198" s="121" t="str">
        <f t="shared" si="67"/>
        <v>C-4199-1500-2-0-4199062=11</v>
      </c>
      <c r="B198" s="141" t="str">
        <f>CONCATENATE(C198,"-",D198,"-",E198,"-",F198,"-",G198,"-",H198)</f>
        <v>C-4199-1500-2-0-4199062</v>
      </c>
      <c r="C198" s="142" t="s">
        <v>22</v>
      </c>
      <c r="D198" s="143" t="s">
        <v>158</v>
      </c>
      <c r="E198" s="143" t="s">
        <v>107</v>
      </c>
      <c r="F198" s="143" t="s">
        <v>159</v>
      </c>
      <c r="G198" s="143" t="s">
        <v>109</v>
      </c>
      <c r="H198" s="143" t="s">
        <v>160</v>
      </c>
      <c r="I198" s="143"/>
      <c r="J198" s="143"/>
      <c r="K198" s="144">
        <v>11</v>
      </c>
      <c r="L198" s="145" t="s">
        <v>9</v>
      </c>
      <c r="M198" s="17" t="s">
        <v>161</v>
      </c>
      <c r="N198" s="18">
        <f t="shared" si="96"/>
        <v>3226548466</v>
      </c>
      <c r="O198" s="18">
        <f t="shared" si="96"/>
        <v>0</v>
      </c>
      <c r="P198" s="18">
        <f t="shared" si="96"/>
        <v>0</v>
      </c>
      <c r="Q198" s="18">
        <f t="shared" si="96"/>
        <v>0</v>
      </c>
      <c r="R198" s="18">
        <f t="shared" si="96"/>
        <v>3226548466</v>
      </c>
      <c r="S198" s="108"/>
    </row>
    <row r="199" spans="1:19" ht="24.95" customHeight="1" thickBot="1" x14ac:dyDescent="0.35">
      <c r="A199" s="121" t="str">
        <f t="shared" si="67"/>
        <v>C-4199-1500-2-0-4199062-02=11</v>
      </c>
      <c r="B199" s="146" t="str">
        <f>CONCATENATE(C199,"-",D199,"-",E199,"-",F199,"-",G199,"-",H199,"-",I199)</f>
        <v>C-4199-1500-2-0-4199062-02</v>
      </c>
      <c r="C199" s="147" t="s">
        <v>22</v>
      </c>
      <c r="D199" s="69" t="s">
        <v>158</v>
      </c>
      <c r="E199" s="69" t="s">
        <v>107</v>
      </c>
      <c r="F199" s="69" t="s">
        <v>159</v>
      </c>
      <c r="G199" s="69" t="s">
        <v>109</v>
      </c>
      <c r="H199" s="69" t="s">
        <v>160</v>
      </c>
      <c r="I199" s="69" t="s">
        <v>55</v>
      </c>
      <c r="J199" s="69"/>
      <c r="K199" s="192">
        <v>11</v>
      </c>
      <c r="L199" s="193" t="s">
        <v>9</v>
      </c>
      <c r="M199" s="67" t="s">
        <v>112</v>
      </c>
      <c r="N199" s="150">
        <v>3226548466</v>
      </c>
      <c r="O199" s="150"/>
      <c r="P199" s="150"/>
      <c r="Q199" s="150"/>
      <c r="R199" s="150">
        <f>+N199+O199-P199-Q199</f>
        <v>3226548466</v>
      </c>
      <c r="S199" s="108"/>
    </row>
    <row r="200" spans="1:19" ht="30" customHeight="1" thickBot="1" x14ac:dyDescent="0.35">
      <c r="A200" s="121"/>
      <c r="B200" s="194" t="s">
        <v>165</v>
      </c>
      <c r="C200" s="195"/>
      <c r="D200" s="195"/>
      <c r="E200" s="195"/>
      <c r="F200" s="195"/>
      <c r="G200" s="195"/>
      <c r="H200" s="195"/>
      <c r="I200" s="195"/>
      <c r="J200" s="195"/>
      <c r="K200" s="195"/>
      <c r="L200" s="195"/>
      <c r="M200" s="22" t="s">
        <v>162</v>
      </c>
      <c r="N200" s="23">
        <f>+N8+N112</f>
        <v>4048247629366</v>
      </c>
      <c r="O200" s="23">
        <f>+O8+O112</f>
        <v>2795660602.8800001</v>
      </c>
      <c r="P200" s="23">
        <f>+P8+P112</f>
        <v>2795660602.8800001</v>
      </c>
      <c r="Q200" s="23">
        <f>+Q8+Q112</f>
        <v>0</v>
      </c>
      <c r="R200" s="23">
        <f>+R8+R112</f>
        <v>4048247629366</v>
      </c>
      <c r="S200" s="108"/>
    </row>
    <row r="201" spans="1:19" s="41" customFormat="1" x14ac:dyDescent="0.2">
      <c r="A201" s="121"/>
      <c r="B201" s="196" t="s">
        <v>229</v>
      </c>
      <c r="C201" s="34"/>
      <c r="D201" s="74"/>
      <c r="E201" s="74"/>
      <c r="F201" s="74"/>
      <c r="G201" s="74"/>
      <c r="H201" s="74"/>
      <c r="I201" s="75"/>
      <c r="J201" s="27"/>
      <c r="K201" s="27"/>
      <c r="L201" s="27"/>
      <c r="M201" s="76"/>
      <c r="N201" s="28"/>
      <c r="O201" s="28"/>
      <c r="P201" s="28"/>
      <c r="Q201" s="28"/>
      <c r="R201" s="28"/>
    </row>
    <row r="202" spans="1:19" s="36" customFormat="1" x14ac:dyDescent="0.3">
      <c r="A202" s="121"/>
      <c r="B202" s="196" t="s">
        <v>230</v>
      </c>
      <c r="C202" s="77"/>
      <c r="D202" s="78"/>
      <c r="E202" s="78"/>
      <c r="F202" s="78"/>
      <c r="G202" s="78"/>
      <c r="H202" s="78"/>
      <c r="I202" s="78"/>
      <c r="J202" s="78"/>
      <c r="K202" s="78"/>
      <c r="L202" s="78"/>
      <c r="M202" s="109"/>
    </row>
    <row r="203" spans="1:19" s="36" customFormat="1" x14ac:dyDescent="0.3">
      <c r="A203" s="121"/>
      <c r="B203" s="197"/>
      <c r="C203" s="77"/>
      <c r="D203" s="80"/>
      <c r="E203" s="81"/>
      <c r="F203" s="81"/>
      <c r="G203" s="81"/>
      <c r="H203" s="81"/>
      <c r="I203" s="81"/>
      <c r="J203" s="81"/>
      <c r="K203" s="81"/>
      <c r="L203" s="81"/>
      <c r="M203" s="109"/>
      <c r="N203" s="198"/>
      <c r="O203" s="199"/>
      <c r="P203" s="199"/>
      <c r="Q203" s="198"/>
      <c r="R203" s="198"/>
    </row>
    <row r="204" spans="1:19" s="41" customFormat="1" x14ac:dyDescent="0.3">
      <c r="A204" s="121"/>
      <c r="B204" s="200"/>
      <c r="C204" s="31"/>
      <c r="D204" s="32"/>
      <c r="E204" s="27"/>
      <c r="F204" s="27"/>
      <c r="G204" s="27"/>
      <c r="H204" s="27"/>
      <c r="I204" s="27"/>
      <c r="J204" s="27"/>
      <c r="K204" s="27"/>
      <c r="L204" s="27"/>
      <c r="M204" s="79"/>
      <c r="N204" s="201"/>
      <c r="O204" s="201"/>
      <c r="P204" s="201"/>
      <c r="Q204" s="201"/>
      <c r="R204" s="201"/>
    </row>
    <row r="205" spans="1:19" x14ac:dyDescent="0.3">
      <c r="A205" s="121"/>
      <c r="B205" s="200" t="str">
        <f t="shared" ref="B203:B206" si="97">+D205&amp;E205&amp;F205&amp;G205&amp;H205&amp;J205&amp;I205</f>
        <v/>
      </c>
      <c r="C205" s="82"/>
      <c r="D205" s="35"/>
      <c r="E205" s="83"/>
      <c r="F205" s="35"/>
      <c r="G205" s="35"/>
      <c r="H205" s="35"/>
      <c r="I205" s="35"/>
      <c r="J205" s="35"/>
      <c r="K205" s="35"/>
      <c r="L205" s="35"/>
      <c r="M205" s="79"/>
      <c r="N205" s="84"/>
      <c r="O205" s="85"/>
      <c r="P205" s="29"/>
      <c r="Q205" s="29"/>
      <c r="R205" s="85"/>
    </row>
    <row r="206" spans="1:19" ht="18" x14ac:dyDescent="0.2">
      <c r="A206" s="121"/>
      <c r="B206" s="200" t="str">
        <f t="shared" si="97"/>
        <v/>
      </c>
      <c r="C206" s="73"/>
      <c r="D206" s="86"/>
      <c r="E206" s="87"/>
      <c r="F206" s="86"/>
      <c r="G206" s="86"/>
      <c r="H206" s="86"/>
      <c r="I206" s="86"/>
      <c r="J206" s="86"/>
      <c r="K206" s="86"/>
      <c r="L206" s="86"/>
      <c r="M206" s="88"/>
      <c r="N206" s="202"/>
      <c r="O206" s="85"/>
      <c r="P206" s="89"/>
      <c r="Q206" s="89"/>
      <c r="R206" s="89"/>
    </row>
    <row r="207" spans="1:19" ht="18" x14ac:dyDescent="0.3">
      <c r="A207" s="121"/>
      <c r="B207" s="200"/>
      <c r="C207" s="73"/>
      <c r="D207" s="86"/>
      <c r="E207" s="86"/>
      <c r="F207" s="86"/>
      <c r="G207" s="86"/>
      <c r="H207" s="86"/>
      <c r="I207" s="86"/>
      <c r="J207" s="86"/>
      <c r="K207" s="86"/>
      <c r="L207" s="86"/>
      <c r="M207" s="88"/>
      <c r="N207" s="202"/>
      <c r="O207" s="85"/>
      <c r="P207" s="89"/>
      <c r="Q207" s="89"/>
      <c r="R207" s="29"/>
    </row>
    <row r="208" spans="1:19" ht="30" x14ac:dyDescent="0.3">
      <c r="A208" s="121"/>
      <c r="B208" s="200"/>
      <c r="C208" s="73"/>
      <c r="D208" s="90"/>
      <c r="E208" s="90"/>
      <c r="F208" s="90"/>
      <c r="G208" s="90"/>
      <c r="H208" s="90"/>
      <c r="I208" s="90"/>
      <c r="J208" s="86"/>
      <c r="K208" s="86"/>
      <c r="L208" s="86"/>
      <c r="M208" s="91"/>
      <c r="N208" s="202"/>
      <c r="O208" s="92"/>
      <c r="P208" s="92"/>
      <c r="Q208" s="92"/>
      <c r="R208" s="29"/>
    </row>
    <row r="209" spans="2:18" ht="18" x14ac:dyDescent="0.3">
      <c r="B209" s="200"/>
      <c r="C209" s="73"/>
      <c r="D209" s="93"/>
      <c r="E209" s="93"/>
      <c r="F209" s="93"/>
      <c r="G209" s="93"/>
      <c r="H209" s="93"/>
      <c r="I209" s="93"/>
      <c r="J209" s="93"/>
      <c r="K209" s="93"/>
      <c r="L209" s="93"/>
      <c r="M209" s="91"/>
      <c r="O209" s="95"/>
      <c r="P209" s="96"/>
      <c r="Q209" s="96"/>
      <c r="R209" s="29"/>
    </row>
    <row r="210" spans="2:18" x14ac:dyDescent="0.3">
      <c r="B210" s="200"/>
      <c r="C210" s="73"/>
      <c r="D210" s="93"/>
      <c r="E210" s="93"/>
      <c r="F210" s="93"/>
      <c r="G210" s="93"/>
      <c r="H210" s="93"/>
      <c r="I210" s="93"/>
      <c r="J210" s="93"/>
      <c r="K210" s="93"/>
      <c r="L210" s="93"/>
      <c r="M210" s="97"/>
      <c r="N210" s="98"/>
      <c r="O210" s="99"/>
      <c r="P210" s="99"/>
      <c r="Q210" s="99"/>
      <c r="R210" s="100"/>
    </row>
    <row r="211" spans="2:18" x14ac:dyDescent="0.3">
      <c r="B211" s="200"/>
      <c r="C211" s="73"/>
      <c r="D211" s="101"/>
      <c r="E211" s="101"/>
      <c r="F211" s="101"/>
      <c r="G211" s="101"/>
      <c r="H211" s="101"/>
      <c r="I211" s="101"/>
      <c r="J211" s="101"/>
      <c r="K211" s="101"/>
      <c r="L211" s="101"/>
      <c r="M211" s="97"/>
      <c r="N211" s="98"/>
      <c r="O211" s="99"/>
      <c r="P211" s="99"/>
      <c r="Q211" s="99"/>
      <c r="R211" s="100"/>
    </row>
    <row r="212" spans="2:18" x14ac:dyDescent="0.3">
      <c r="B212" s="200"/>
      <c r="C212" s="73"/>
      <c r="D212" s="101"/>
      <c r="E212" s="101"/>
      <c r="F212" s="101"/>
      <c r="G212" s="101"/>
      <c r="H212" s="101"/>
      <c r="I212" s="101"/>
      <c r="J212" s="101"/>
      <c r="K212" s="101"/>
      <c r="L212" s="101"/>
      <c r="M212" s="97"/>
      <c r="N212" s="98"/>
      <c r="O212" s="99"/>
      <c r="P212" s="99"/>
      <c r="Q212" s="99"/>
      <c r="R212" s="100"/>
    </row>
    <row r="213" spans="2:18" x14ac:dyDescent="0.3">
      <c r="B213" s="200"/>
      <c r="C213" s="73"/>
      <c r="D213" s="101"/>
      <c r="E213" s="101"/>
      <c r="F213" s="101"/>
      <c r="G213" s="101"/>
      <c r="H213" s="101"/>
      <c r="I213" s="101"/>
      <c r="J213" s="101"/>
      <c r="K213" s="101"/>
      <c r="L213" s="101"/>
      <c r="M213" s="97"/>
      <c r="N213" s="98"/>
      <c r="O213" s="99"/>
      <c r="P213" s="99"/>
      <c r="Q213" s="99"/>
      <c r="R213" s="29"/>
    </row>
    <row r="214" spans="2:18" x14ac:dyDescent="0.3">
      <c r="B214" s="200"/>
      <c r="C214" s="73"/>
      <c r="D214" s="101"/>
      <c r="E214" s="101"/>
      <c r="F214" s="101"/>
      <c r="G214" s="101"/>
      <c r="H214" s="101"/>
      <c r="I214" s="101"/>
      <c r="J214" s="101"/>
      <c r="K214" s="101"/>
      <c r="L214" s="101"/>
      <c r="M214" s="97"/>
      <c r="N214" s="98"/>
      <c r="O214" s="99"/>
      <c r="P214" s="99"/>
      <c r="Q214" s="99"/>
      <c r="R214" s="99"/>
    </row>
    <row r="215" spans="2:18" x14ac:dyDescent="0.3">
      <c r="B215" s="200" t="str">
        <f t="shared" ref="B215:B216" si="98">+D215&amp;E215&amp;F215&amp;G215&amp;H215&amp;J215&amp;I215</f>
        <v/>
      </c>
      <c r="C215" s="73"/>
      <c r="D215" s="101"/>
      <c r="E215" s="101"/>
      <c r="F215" s="101"/>
      <c r="G215" s="101"/>
      <c r="H215" s="101"/>
      <c r="I215" s="101"/>
      <c r="J215" s="101"/>
      <c r="K215" s="101"/>
      <c r="L215" s="101"/>
      <c r="M215" s="97"/>
      <c r="N215" s="98"/>
      <c r="O215" s="99"/>
      <c r="P215" s="99"/>
      <c r="Q215" s="99"/>
      <c r="R215" s="99"/>
    </row>
    <row r="216" spans="2:18" x14ac:dyDescent="0.3">
      <c r="B216" s="200" t="str">
        <f t="shared" si="98"/>
        <v/>
      </c>
      <c r="C216" s="73"/>
      <c r="D216" s="101"/>
      <c r="E216" s="101"/>
      <c r="F216" s="101"/>
      <c r="G216" s="101"/>
      <c r="H216" s="101"/>
      <c r="I216" s="101"/>
      <c r="J216" s="101"/>
      <c r="K216" s="101"/>
      <c r="L216" s="101"/>
      <c r="R216" s="99"/>
    </row>
    <row r="217" spans="2:18" x14ac:dyDescent="0.3">
      <c r="R217" s="99"/>
    </row>
    <row r="218" spans="2:18" x14ac:dyDescent="0.3">
      <c r="R218" s="204"/>
    </row>
  </sheetData>
  <sheetProtection selectLockedCells="1" selectUnlockedCells="1"/>
  <autoFilter ref="A7:R207"/>
  <mergeCells count="4">
    <mergeCell ref="M2:R2"/>
    <mergeCell ref="M3:R3"/>
    <mergeCell ref="M4:R4"/>
    <mergeCell ref="O5:P5"/>
  </mergeCells>
  <printOptions horizontalCentered="1"/>
  <pageMargins left="0.51181102362204722" right="0.51181102362204722" top="0.35433070866141736" bottom="0.35433070866141736" header="0.11811023622047245" footer="0.11811023622047245"/>
  <pageSetup scale="37" fitToHeight="3" orientation="portrait" r:id="rId1"/>
  <rowBreaks count="2" manualBreakCount="2">
    <brk id="75" min="1" max="17" man="1"/>
    <brk id="141" min="1" max="17" man="1"/>
  </rowBreaks>
  <ignoredErrors>
    <ignoredError sqref="D9:K111" numberStoredAsText="1"/>
    <ignoredError sqref="B50:B202 B205:B206" 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CF2AFB48AEEF04686B54E7662D2A024" ma:contentTypeVersion="8" ma:contentTypeDescription="Crear nuevo documento." ma:contentTypeScope="" ma:versionID="9153f1c5f5ad5a04b5a425fac3994e58">
  <xsd:schema xmlns:xsd="http://www.w3.org/2001/XMLSchema" xmlns:xs="http://www.w3.org/2001/XMLSchema" xmlns:p="http://schemas.microsoft.com/office/2006/metadata/properties" xmlns:ns1="http://schemas.microsoft.com/sharepoint/v3" xmlns:ns2="fe5c55e1-1529-428c-8c16-ada3460a0e7a" targetNamespace="http://schemas.microsoft.com/office/2006/metadata/properties" ma:root="true" ma:fieldsID="6fe375bef0e6cd8163217c6ec2aa7b25" ns1:_="" ns2:_="">
    <xsd:import namespace="http://schemas.microsoft.com/sharepoint/v3"/>
    <xsd:import namespace="fe5c55e1-1529-428c-8c16-ada3460a0e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ección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3" nillable="true" ma:displayName="Clasificación (0-5)" ma:decimals="2" ma:description="Valor promedio de todas las clasificaciones que se han enviado" ma:internalName="AverageRating" ma:readOnly="true">
      <xsd:simpleType>
        <xsd:restriction base="dms:Number"/>
      </xsd:simpleType>
    </xsd:element>
    <xsd:element name="RatingCount" ma:index="14" nillable="true" ma:displayName="Número de clasificaciones" ma:decimals="0" ma:description="Número de clasificaciones enviado" ma:internalName="RatingCount" ma:readOnly="true">
      <xsd:simpleType>
        <xsd:restriction base="dms:Number"/>
      </xsd:simpleType>
    </xsd:element>
    <xsd:element name="RatedBy" ma:index="15" nillable="true" ma:displayName="Valorado por" ma:description="Los usuarios valoraron el elemento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6" nillable="true" ma:displayName="Valoraciones de usuario" ma:description="Valoraciones de usuario para el elemento" ma:hidden="true" ma:internalName="Ratings">
      <xsd:simpleType>
        <xsd:restriction base="dms:Note"/>
      </xsd:simpleType>
    </xsd:element>
    <xsd:element name="LikesCount" ma:index="17" nillable="true" ma:displayName="Número de Me gusta" ma:internalName="LikesCount">
      <xsd:simpleType>
        <xsd:restriction base="dms:Unknown"/>
      </xsd:simpleType>
    </xsd:element>
    <xsd:element name="LikedBy" ma:index="18" nillable="true" ma:displayName="Gusta a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5c55e1-1529-428c-8c16-ada3460a0e7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ección" ma:index="12" nillable="true" ma:displayName="Sección" ma:description="Columnas para búsqueda" ma:format="RadioButtons" ma:indexed="true" ma:internalName="Secci_x00f3_n">
      <xsd:simpleType>
        <xsd:restriction base="dms:Choice">
          <xsd:enumeration value="Talento Humano"/>
          <xsd:enumeration value="Jóvenes en Acción"/>
          <xsd:enumeration value="Familias en Acción"/>
          <xsd:enumeration value="Control Inter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ings xmlns="http://schemas.microsoft.com/sharepoint/v3" xsi:nil="true"/>
    <Sección xmlns="fe5c55e1-1529-428c-8c16-ada3460a0e7a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  <_dlc_DocId xmlns="fe5c55e1-1529-428c-8c16-ada3460a0e7a">A65FJVFR3NAS-1820456951-653</_dlc_DocId>
    <_dlc_DocIdUrl xmlns="fe5c55e1-1529-428c-8c16-ada3460a0e7a">
      <Url>http://tame/_layouts/15/DocIdRedir.aspx?ID=A65FJVFR3NAS-1820456951-653</Url>
      <Description>A65FJVFR3NAS-1820456951-653</Description>
    </_dlc_DocIdUrl>
  </documentManagement>
</p:properties>
</file>

<file path=customXml/itemProps1.xml><?xml version="1.0" encoding="utf-8"?>
<ds:datastoreItem xmlns:ds="http://schemas.openxmlformats.org/officeDocument/2006/customXml" ds:itemID="{9CABEA03-DB3E-4018-9BEA-301CDB67756A}"/>
</file>

<file path=customXml/itemProps2.xml><?xml version="1.0" encoding="utf-8"?>
<ds:datastoreItem xmlns:ds="http://schemas.openxmlformats.org/officeDocument/2006/customXml" ds:itemID="{BBDA05AC-5B5C-48BD-BFA6-7E0C42EB5DE4}"/>
</file>

<file path=customXml/itemProps3.xml><?xml version="1.0" encoding="utf-8"?>
<ds:datastoreItem xmlns:ds="http://schemas.openxmlformats.org/officeDocument/2006/customXml" ds:itemID="{DE1C6E3A-C89B-434C-AE6A-46FFCDBB873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848E49E-8472-433A-9E7A-F6369CA18108}">
  <ds:schemaRefs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fe5c55e1-1529-428c-8c16-ada3460a0e7a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PPTO 2020 DPS Modif</vt:lpstr>
      <vt:lpstr>'PPTO 2020 DPS Modif'!Área_de_impresión</vt:lpstr>
      <vt:lpstr>'PPTO 2020 DPS Modif'!Títulos_a_imprimir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Jan Munoz Lopez</dc:creator>
  <cp:lastModifiedBy>USER</cp:lastModifiedBy>
  <cp:lastPrinted>2020-07-03T18:24:24Z</cp:lastPrinted>
  <dcterms:created xsi:type="dcterms:W3CDTF">2018-09-04T19:50:05Z</dcterms:created>
  <dcterms:modified xsi:type="dcterms:W3CDTF">2020-07-03T18:24:57Z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0x0101007CF2AFB48AEEF04686B54E7662D2A024</vt:lpwstr>
  </property>
  <property fmtid="{D5CDD505-2E9C-101B-9397-08002B2CF9AE}" pid="3" name="_dlc_DocIdItemGuid">
    <vt:lpwstr>886e4a81-020b-4e2a-9675-f3ddd2849ce4</vt:lpwstr>
  </property>
</Properties>
</file>